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ma\AppData\Local\Microsoft\Windows\Temporary Internet Files\Content.Outlook\CVZS009N\"/>
    </mc:Choice>
  </mc:AlternateContent>
  <bookViews>
    <workbookView xWindow="0" yWindow="0" windowWidth="23040" windowHeight="9012" activeTab="1"/>
  </bookViews>
  <sheets>
    <sheet name="REGISTRERING 2017-2013" sheetId="24" r:id="rId1"/>
    <sheet name="Alla raser 2017-2016" sheetId="38" r:id="rId2"/>
    <sheet name="Per RASGRUPP 2017-2016" sheetId="29" r:id="rId3"/>
    <sheet name="TOP 20   2017" sheetId="39" r:id="rId4"/>
    <sheet name="Största ÖKNING 2017  (%)" sheetId="40" r:id="rId5"/>
    <sheet name="Största MINSKNING  2017  (%)" sheetId="41" r:id="rId6"/>
  </sheets>
  <definedNames>
    <definedName name="solver_opt" localSheetId="0" hidden="1">'REGISTRERING 2017-2013'!$A$2</definedName>
    <definedName name="_xlnm.Print_Titles" localSheetId="1">'Alla raser 2017-2016'!$1:$2</definedName>
    <definedName name="_xlnm.Print_Titles" localSheetId="2">'Per RASGRUPP 2017-2016'!$1:$1</definedName>
    <definedName name="_xlnm.Print_Titles" localSheetId="5">'Största MINSKNING  2017  (%)'!$1:$1</definedName>
    <definedName name="_xlnm.Print_Titles" localSheetId="4">'Största ÖKNING 2017  (%)'!$1:$1</definedName>
    <definedName name="_xlnm.Print_Titles" localSheetId="3">'TOP 20   2017'!$1:$1</definedName>
  </definedNames>
  <calcPr calcId="152511"/>
</workbook>
</file>

<file path=xl/calcChain.xml><?xml version="1.0" encoding="utf-8"?>
<calcChain xmlns="http://schemas.openxmlformats.org/spreadsheetml/2006/main">
  <c r="D22" i="41" l="1"/>
  <c r="C22" i="41"/>
  <c r="E21" i="41"/>
  <c r="F21" i="41" s="1"/>
  <c r="E20" i="41"/>
  <c r="F20" i="41" s="1"/>
  <c r="E19" i="41"/>
  <c r="F19" i="41" s="1"/>
  <c r="E18" i="41"/>
  <c r="F18" i="41" s="1"/>
  <c r="E17" i="41"/>
  <c r="F17" i="41" s="1"/>
  <c r="E16" i="41"/>
  <c r="F16" i="41" s="1"/>
  <c r="E15" i="41"/>
  <c r="F15" i="41" s="1"/>
  <c r="E14" i="41"/>
  <c r="F14" i="41" s="1"/>
  <c r="E13" i="41"/>
  <c r="F13" i="41" s="1"/>
  <c r="E12" i="41"/>
  <c r="F12" i="41" s="1"/>
  <c r="E11" i="41"/>
  <c r="F11" i="41" s="1"/>
  <c r="E10" i="41"/>
  <c r="F10" i="41" s="1"/>
  <c r="E9" i="41"/>
  <c r="F9" i="41" s="1"/>
  <c r="E8" i="41"/>
  <c r="F8" i="41" s="1"/>
  <c r="E7" i="41"/>
  <c r="F7" i="41" s="1"/>
  <c r="E6" i="41"/>
  <c r="F6" i="41" s="1"/>
  <c r="E5" i="41"/>
  <c r="F5" i="41" s="1"/>
  <c r="E4" i="41"/>
  <c r="F4" i="41" s="1"/>
  <c r="E3" i="41"/>
  <c r="F3" i="41" s="1"/>
  <c r="E2" i="41"/>
  <c r="E22" i="41" s="1"/>
  <c r="F22" i="41" s="1"/>
  <c r="D22" i="40"/>
  <c r="C22" i="40"/>
  <c r="E22" i="40" s="1"/>
  <c r="F22" i="40" s="1"/>
  <c r="E21" i="40"/>
  <c r="F21" i="40" s="1"/>
  <c r="E20" i="40"/>
  <c r="F20" i="40" s="1"/>
  <c r="E19" i="40"/>
  <c r="F19" i="40" s="1"/>
  <c r="E18" i="40"/>
  <c r="F18" i="40" s="1"/>
  <c r="E17" i="40"/>
  <c r="F17" i="40" s="1"/>
  <c r="E16" i="40"/>
  <c r="F16" i="40" s="1"/>
  <c r="E15" i="40"/>
  <c r="F15" i="40" s="1"/>
  <c r="E14" i="40"/>
  <c r="F14" i="40" s="1"/>
  <c r="E13" i="40"/>
  <c r="F13" i="40" s="1"/>
  <c r="E12" i="40"/>
  <c r="F12" i="40" s="1"/>
  <c r="E11" i="40"/>
  <c r="F11" i="40" s="1"/>
  <c r="E10" i="40"/>
  <c r="F10" i="40" s="1"/>
  <c r="E9" i="40"/>
  <c r="F9" i="40" s="1"/>
  <c r="E8" i="40"/>
  <c r="F8" i="40" s="1"/>
  <c r="E7" i="40"/>
  <c r="F7" i="40" s="1"/>
  <c r="E6" i="40"/>
  <c r="F6" i="40" s="1"/>
  <c r="E5" i="40"/>
  <c r="F5" i="40" s="1"/>
  <c r="E4" i="40"/>
  <c r="F4" i="40" s="1"/>
  <c r="E3" i="40"/>
  <c r="F3" i="40" s="1"/>
  <c r="E2" i="40"/>
  <c r="F2" i="40" s="1"/>
  <c r="D23" i="39"/>
  <c r="C23" i="39"/>
  <c r="E23" i="39" s="1"/>
  <c r="F23" i="39" s="1"/>
  <c r="E21" i="39"/>
  <c r="F21" i="39" s="1"/>
  <c r="E20" i="39"/>
  <c r="F20" i="39" s="1"/>
  <c r="E19" i="39"/>
  <c r="F19" i="39" s="1"/>
  <c r="E18" i="39"/>
  <c r="F18" i="39" s="1"/>
  <c r="E17" i="39"/>
  <c r="F17" i="39" s="1"/>
  <c r="E16" i="39"/>
  <c r="F16" i="39" s="1"/>
  <c r="E15" i="39"/>
  <c r="F15" i="39" s="1"/>
  <c r="E14" i="39"/>
  <c r="F14" i="39" s="1"/>
  <c r="E13" i="39"/>
  <c r="F13" i="39" s="1"/>
  <c r="E12" i="39"/>
  <c r="F12" i="39" s="1"/>
  <c r="E11" i="39"/>
  <c r="F11" i="39" s="1"/>
  <c r="E10" i="39"/>
  <c r="F10" i="39" s="1"/>
  <c r="E9" i="39"/>
  <c r="F9" i="39" s="1"/>
  <c r="E8" i="39"/>
  <c r="F8" i="39" s="1"/>
  <c r="E7" i="39"/>
  <c r="F7" i="39" s="1"/>
  <c r="E6" i="39"/>
  <c r="F6" i="39" s="1"/>
  <c r="E5" i="39"/>
  <c r="F5" i="39" s="1"/>
  <c r="E4" i="39"/>
  <c r="F4" i="39" s="1"/>
  <c r="E3" i="39"/>
  <c r="F3" i="39" s="1"/>
  <c r="E2" i="39"/>
  <c r="F2" i="39" s="1"/>
  <c r="F2" i="41" l="1"/>
  <c r="C6" i="29" l="1"/>
  <c r="E3" i="29"/>
  <c r="E163" i="29"/>
  <c r="E123" i="29"/>
  <c r="E66" i="29"/>
  <c r="F66" i="29" s="1"/>
  <c r="E67" i="29"/>
  <c r="F67" i="29" s="1"/>
  <c r="E68" i="29"/>
  <c r="F68" i="29" s="1"/>
  <c r="E325" i="29"/>
  <c r="F325" i="29" s="1"/>
  <c r="E271" i="29"/>
  <c r="F271" i="29" s="1"/>
  <c r="E232" i="29"/>
  <c r="F232" i="29" s="1"/>
  <c r="F163" i="29"/>
  <c r="D326" i="29"/>
  <c r="C326" i="29"/>
  <c r="D233" i="29"/>
  <c r="C233" i="29"/>
  <c r="D69" i="29"/>
  <c r="C69" i="29"/>
  <c r="D124" i="29"/>
  <c r="C124" i="29"/>
  <c r="D164" i="29"/>
  <c r="C164" i="29"/>
  <c r="F334" i="38" l="1"/>
  <c r="E334" i="38"/>
  <c r="E333" i="38"/>
  <c r="F333" i="38" s="1"/>
  <c r="E332" i="38"/>
  <c r="F332" i="38" s="1"/>
  <c r="E331" i="38"/>
  <c r="F331" i="38" s="1"/>
  <c r="F330" i="38"/>
  <c r="E330" i="38"/>
  <c r="E329" i="38"/>
  <c r="F329" i="38" s="1"/>
  <c r="E328" i="38"/>
  <c r="F328" i="38" s="1"/>
  <c r="E327" i="38"/>
  <c r="F327" i="38" s="1"/>
  <c r="F326" i="38"/>
  <c r="E326" i="38"/>
  <c r="E325" i="38"/>
  <c r="F325" i="38" s="1"/>
  <c r="E324" i="38"/>
  <c r="F324" i="38" s="1"/>
  <c r="E323" i="38"/>
  <c r="F323" i="38" s="1"/>
  <c r="F322" i="38"/>
  <c r="E322" i="38"/>
  <c r="E321" i="38"/>
  <c r="F321" i="38" s="1"/>
  <c r="E320" i="38"/>
  <c r="F320" i="38" s="1"/>
  <c r="F319" i="38"/>
  <c r="E319" i="38"/>
  <c r="F318" i="38"/>
  <c r="E318" i="38"/>
  <c r="E317" i="38"/>
  <c r="F317" i="38" s="1"/>
  <c r="E316" i="38"/>
  <c r="F316" i="38" s="1"/>
  <c r="E315" i="38"/>
  <c r="F315" i="38" s="1"/>
  <c r="F314" i="38"/>
  <c r="E314" i="38"/>
  <c r="E313" i="38"/>
  <c r="F313" i="38" s="1"/>
  <c r="E312" i="38"/>
  <c r="F312" i="38" s="1"/>
  <c r="E311" i="38"/>
  <c r="F311" i="38" s="1"/>
  <c r="F310" i="38"/>
  <c r="E310" i="38"/>
  <c r="E309" i="38"/>
  <c r="F309" i="38" s="1"/>
  <c r="E308" i="38"/>
  <c r="F308" i="38" s="1"/>
  <c r="E307" i="38"/>
  <c r="F307" i="38" s="1"/>
  <c r="F306" i="38"/>
  <c r="E306" i="38"/>
  <c r="E305" i="38"/>
  <c r="F305" i="38" s="1"/>
  <c r="E304" i="38"/>
  <c r="F304" i="38" s="1"/>
  <c r="E303" i="38"/>
  <c r="F303" i="38" s="1"/>
  <c r="F302" i="38"/>
  <c r="E302" i="38"/>
  <c r="E301" i="38"/>
  <c r="F301" i="38" s="1"/>
  <c r="F300" i="38"/>
  <c r="E300" i="38"/>
  <c r="E299" i="38"/>
  <c r="F299" i="38" s="1"/>
  <c r="E298" i="38"/>
  <c r="E297" i="38"/>
  <c r="F297" i="38" s="1"/>
  <c r="F296" i="38"/>
  <c r="E296" i="38"/>
  <c r="E295" i="38"/>
  <c r="F295" i="38" s="1"/>
  <c r="F294" i="38"/>
  <c r="E294" i="38"/>
  <c r="E293" i="38"/>
  <c r="F293" i="38" s="1"/>
  <c r="E292" i="38"/>
  <c r="F292" i="38" s="1"/>
  <c r="F291" i="38"/>
  <c r="E291" i="38"/>
  <c r="F290" i="38"/>
  <c r="E290" i="38"/>
  <c r="E289" i="38"/>
  <c r="F289" i="38" s="1"/>
  <c r="E288" i="38"/>
  <c r="F288" i="38" s="1"/>
  <c r="F287" i="38"/>
  <c r="E287" i="38"/>
  <c r="F286" i="38"/>
  <c r="E286" i="38"/>
  <c r="E285" i="38"/>
  <c r="F285" i="38" s="1"/>
  <c r="E284" i="38"/>
  <c r="F284" i="38" s="1"/>
  <c r="E283" i="38"/>
  <c r="F283" i="38" s="1"/>
  <c r="F282" i="38"/>
  <c r="E282" i="38"/>
  <c r="E281" i="38"/>
  <c r="F281" i="38" s="1"/>
  <c r="E280" i="38"/>
  <c r="F280" i="38" s="1"/>
  <c r="E279" i="38"/>
  <c r="F279" i="38" s="1"/>
  <c r="F278" i="38"/>
  <c r="E278" i="38"/>
  <c r="E277" i="38"/>
  <c r="F277" i="38" s="1"/>
  <c r="E276" i="38"/>
  <c r="F276" i="38" s="1"/>
  <c r="E275" i="38"/>
  <c r="F275" i="38" s="1"/>
  <c r="F274" i="38"/>
  <c r="E274" i="38"/>
  <c r="E273" i="38"/>
  <c r="F273" i="38" s="1"/>
  <c r="E272" i="38"/>
  <c r="F272" i="38" s="1"/>
  <c r="E271" i="38"/>
  <c r="F271" i="38" s="1"/>
  <c r="F270" i="38"/>
  <c r="E270" i="38"/>
  <c r="E269" i="38"/>
  <c r="F269" i="38" s="1"/>
  <c r="F268" i="38"/>
  <c r="E268" i="38"/>
  <c r="E267" i="38"/>
  <c r="F267" i="38" s="1"/>
  <c r="F266" i="38"/>
  <c r="E266" i="38"/>
  <c r="E265" i="38"/>
  <c r="F265" i="38" s="1"/>
  <c r="F264" i="38"/>
  <c r="E264" i="38"/>
  <c r="E263" i="38"/>
  <c r="F263" i="38" s="1"/>
  <c r="E262" i="38"/>
  <c r="E261" i="38"/>
  <c r="F261" i="38" s="1"/>
  <c r="E260" i="38"/>
  <c r="F259" i="38"/>
  <c r="E259" i="38"/>
  <c r="F258" i="38"/>
  <c r="E258" i="38"/>
  <c r="E257" i="38"/>
  <c r="F257" i="38" s="1"/>
  <c r="E256" i="38"/>
  <c r="F255" i="38"/>
  <c r="E255" i="38"/>
  <c r="F254" i="38"/>
  <c r="E254" i="38"/>
  <c r="E253" i="38"/>
  <c r="F253" i="38" s="1"/>
  <c r="E252" i="38"/>
  <c r="F252" i="38" s="1"/>
  <c r="E251" i="38"/>
  <c r="F251" i="38" s="1"/>
  <c r="F250" i="38"/>
  <c r="E250" i="38"/>
  <c r="E249" i="38"/>
  <c r="F249" i="38" s="1"/>
  <c r="E248" i="38"/>
  <c r="F248" i="38" s="1"/>
  <c r="E247" i="38"/>
  <c r="F247" i="38" s="1"/>
  <c r="F246" i="38"/>
  <c r="E246" i="38"/>
  <c r="E245" i="38"/>
  <c r="F245" i="38" s="1"/>
  <c r="E244" i="38"/>
  <c r="F244" i="38" s="1"/>
  <c r="E243" i="38"/>
  <c r="F243" i="38" s="1"/>
  <c r="E242" i="38"/>
  <c r="E241" i="38"/>
  <c r="F241" i="38" s="1"/>
  <c r="E240" i="38"/>
  <c r="F240" i="38" s="1"/>
  <c r="E239" i="38"/>
  <c r="F239" i="38" s="1"/>
  <c r="F238" i="38"/>
  <c r="E238" i="38"/>
  <c r="E237" i="38"/>
  <c r="F237" i="38" s="1"/>
  <c r="F236" i="38"/>
  <c r="E236" i="38"/>
  <c r="E235" i="38"/>
  <c r="F235" i="38" s="1"/>
  <c r="F234" i="38"/>
  <c r="E234" i="38"/>
  <c r="E233" i="38"/>
  <c r="F233" i="38" s="1"/>
  <c r="F232" i="38"/>
  <c r="E232" i="38"/>
  <c r="E231" i="38"/>
  <c r="F231" i="38" s="1"/>
  <c r="F230" i="38"/>
  <c r="E230" i="38"/>
  <c r="E229" i="38"/>
  <c r="E228" i="38"/>
  <c r="F228" i="38" s="1"/>
  <c r="F227" i="38"/>
  <c r="E227" i="38"/>
  <c r="F226" i="38"/>
  <c r="E226" i="38"/>
  <c r="E225" i="38"/>
  <c r="F225" i="38" s="1"/>
  <c r="E224" i="38"/>
  <c r="F224" i="38" s="1"/>
  <c r="F223" i="38"/>
  <c r="E223" i="38"/>
  <c r="F222" i="38"/>
  <c r="E222" i="38"/>
  <c r="E221" i="38"/>
  <c r="F221" i="38" s="1"/>
  <c r="E220" i="38"/>
  <c r="F220" i="38" s="1"/>
  <c r="E219" i="38"/>
  <c r="F219" i="38" s="1"/>
  <c r="F218" i="38"/>
  <c r="E218" i="38"/>
  <c r="E217" i="38"/>
  <c r="F217" i="38" s="1"/>
  <c r="E216" i="38"/>
  <c r="F216" i="38" s="1"/>
  <c r="E215" i="38"/>
  <c r="F215" i="38" s="1"/>
  <c r="F214" i="38"/>
  <c r="E214" i="38"/>
  <c r="E213" i="38"/>
  <c r="F213" i="38" s="1"/>
  <c r="E212" i="38"/>
  <c r="F212" i="38" s="1"/>
  <c r="E211" i="38"/>
  <c r="F210" i="38"/>
  <c r="E210" i="38"/>
  <c r="E209" i="38"/>
  <c r="F209" i="38" s="1"/>
  <c r="E208" i="38"/>
  <c r="E207" i="38"/>
  <c r="F207" i="38" s="1"/>
  <c r="F206" i="38"/>
  <c r="E206" i="38"/>
  <c r="E205" i="38"/>
  <c r="F205" i="38" s="1"/>
  <c r="F204" i="38"/>
  <c r="E204" i="38"/>
  <c r="E203" i="38"/>
  <c r="F203" i="38" s="1"/>
  <c r="F202" i="38"/>
  <c r="E202" i="38"/>
  <c r="E201" i="38"/>
  <c r="F201" i="38" s="1"/>
  <c r="F200" i="38"/>
  <c r="E200" i="38"/>
  <c r="E199" i="38"/>
  <c r="F199" i="38" s="1"/>
  <c r="F198" i="38"/>
  <c r="E198" i="38"/>
  <c r="E197" i="38"/>
  <c r="F197" i="38" s="1"/>
  <c r="E196" i="38"/>
  <c r="F196" i="38" s="1"/>
  <c r="F195" i="38"/>
  <c r="E195" i="38"/>
  <c r="F194" i="38"/>
  <c r="E194" i="38"/>
  <c r="E193" i="38"/>
  <c r="F193" i="38" s="1"/>
  <c r="E192" i="38"/>
  <c r="F192" i="38" s="1"/>
  <c r="F191" i="38"/>
  <c r="E191" i="38"/>
  <c r="F190" i="38"/>
  <c r="E190" i="38"/>
  <c r="E189" i="38"/>
  <c r="F189" i="38" s="1"/>
  <c r="E188" i="38"/>
  <c r="F188" i="38" s="1"/>
  <c r="E187" i="38"/>
  <c r="F187" i="38" s="1"/>
  <c r="F186" i="38"/>
  <c r="E186" i="38"/>
  <c r="E185" i="38"/>
  <c r="F185" i="38" s="1"/>
  <c r="E184" i="38"/>
  <c r="F184" i="38" s="1"/>
  <c r="E183" i="38"/>
  <c r="F183" i="38" s="1"/>
  <c r="F182" i="38"/>
  <c r="E182" i="38"/>
  <c r="E181" i="38"/>
  <c r="F181" i="38" s="1"/>
  <c r="E180" i="38"/>
  <c r="F180" i="38" s="1"/>
  <c r="E179" i="38"/>
  <c r="F179" i="38" s="1"/>
  <c r="F178" i="38"/>
  <c r="E178" i="38"/>
  <c r="E177" i="38"/>
  <c r="F177" i="38" s="1"/>
  <c r="E176" i="38"/>
  <c r="F176" i="38" s="1"/>
  <c r="E175" i="38"/>
  <c r="F175" i="38" s="1"/>
  <c r="F174" i="38"/>
  <c r="E174" i="38"/>
  <c r="E173" i="38"/>
  <c r="F173" i="38" s="1"/>
  <c r="F172" i="38"/>
  <c r="E172" i="38"/>
  <c r="E171" i="38"/>
  <c r="F171" i="38" s="1"/>
  <c r="F170" i="38"/>
  <c r="E170" i="38"/>
  <c r="E169" i="38"/>
  <c r="F169" i="38" s="1"/>
  <c r="F168" i="38"/>
  <c r="E168" i="38"/>
  <c r="E167" i="38"/>
  <c r="F167" i="38" s="1"/>
  <c r="F166" i="38"/>
  <c r="E166" i="38"/>
  <c r="E165" i="38"/>
  <c r="F165" i="38" s="1"/>
  <c r="E164" i="38"/>
  <c r="F164" i="38" s="1"/>
  <c r="F163" i="38"/>
  <c r="E163" i="38"/>
  <c r="F162" i="38"/>
  <c r="E162" i="38"/>
  <c r="E161" i="38"/>
  <c r="F161" i="38" s="1"/>
  <c r="E160" i="38"/>
  <c r="F160" i="38" s="1"/>
  <c r="F159" i="38"/>
  <c r="E159" i="38"/>
  <c r="F158" i="38"/>
  <c r="E158" i="38"/>
  <c r="E157" i="38"/>
  <c r="F157" i="38" s="1"/>
  <c r="E156" i="38"/>
  <c r="F156" i="38" s="1"/>
  <c r="E155" i="38"/>
  <c r="F155" i="38" s="1"/>
  <c r="F154" i="38"/>
  <c r="E154" i="38"/>
  <c r="E153" i="38"/>
  <c r="E152" i="38"/>
  <c r="F152" i="38" s="1"/>
  <c r="E151" i="38"/>
  <c r="F151" i="38" s="1"/>
  <c r="F150" i="38"/>
  <c r="E150" i="38"/>
  <c r="E149" i="38"/>
  <c r="F149" i="38" s="1"/>
  <c r="E148" i="38"/>
  <c r="F148" i="38" s="1"/>
  <c r="E147" i="38"/>
  <c r="F147" i="38" s="1"/>
  <c r="F146" i="38"/>
  <c r="E146" i="38"/>
  <c r="E145" i="38"/>
  <c r="F145" i="38" s="1"/>
  <c r="E144" i="38"/>
  <c r="F144" i="38" s="1"/>
  <c r="E143" i="38"/>
  <c r="F143" i="38" s="1"/>
  <c r="F142" i="38"/>
  <c r="E142" i="38"/>
  <c r="E141" i="38"/>
  <c r="F141" i="38" s="1"/>
  <c r="F140" i="38"/>
  <c r="E140" i="38"/>
  <c r="E139" i="38"/>
  <c r="F139" i="38" s="1"/>
  <c r="F138" i="38"/>
  <c r="E138" i="38"/>
  <c r="E137" i="38"/>
  <c r="F137" i="38" s="1"/>
  <c r="F136" i="38"/>
  <c r="E136" i="38"/>
  <c r="E135" i="38"/>
  <c r="F135" i="38" s="1"/>
  <c r="F134" i="38"/>
  <c r="E134" i="38"/>
  <c r="E133" i="38"/>
  <c r="F133" i="38" s="1"/>
  <c r="E132" i="38"/>
  <c r="F132" i="38" s="1"/>
  <c r="F131" i="38"/>
  <c r="E131" i="38"/>
  <c r="F130" i="38"/>
  <c r="E130" i="38"/>
  <c r="E129" i="38"/>
  <c r="F129" i="38" s="1"/>
  <c r="E128" i="38"/>
  <c r="F128" i="38" s="1"/>
  <c r="F127" i="38"/>
  <c r="E127" i="38"/>
  <c r="F126" i="38"/>
  <c r="E126" i="38"/>
  <c r="E125" i="38"/>
  <c r="F125" i="38" s="1"/>
  <c r="E124" i="38"/>
  <c r="F124" i="38" s="1"/>
  <c r="E123" i="38"/>
  <c r="F123" i="38" s="1"/>
  <c r="F122" i="38"/>
  <c r="E122" i="38"/>
  <c r="E121" i="38"/>
  <c r="F121" i="38" s="1"/>
  <c r="E120" i="38"/>
  <c r="F120" i="38" s="1"/>
  <c r="E119" i="38"/>
  <c r="F119" i="38" s="1"/>
  <c r="F118" i="38"/>
  <c r="E118" i="38"/>
  <c r="E117" i="38"/>
  <c r="F117" i="38" s="1"/>
  <c r="E116" i="38"/>
  <c r="F116" i="38" s="1"/>
  <c r="E115" i="38"/>
  <c r="F114" i="38"/>
  <c r="E114" i="38"/>
  <c r="E113" i="38"/>
  <c r="E112" i="38"/>
  <c r="F112" i="38" s="1"/>
  <c r="E111" i="38"/>
  <c r="F111" i="38" s="1"/>
  <c r="F110" i="38"/>
  <c r="E110" i="38"/>
  <c r="E109" i="38"/>
  <c r="F109" i="38" s="1"/>
  <c r="F108" i="38"/>
  <c r="E108" i="38"/>
  <c r="E107" i="38"/>
  <c r="F107" i="38" s="1"/>
  <c r="F106" i="38"/>
  <c r="E106" i="38"/>
  <c r="E105" i="38"/>
  <c r="F105" i="38" s="1"/>
  <c r="F104" i="38"/>
  <c r="E104" i="38"/>
  <c r="E103" i="38"/>
  <c r="F103" i="38" s="1"/>
  <c r="F102" i="38"/>
  <c r="E102" i="38"/>
  <c r="E101" i="38"/>
  <c r="F101" i="38" s="1"/>
  <c r="E100" i="38"/>
  <c r="F100" i="38" s="1"/>
  <c r="F99" i="38"/>
  <c r="E99" i="38"/>
  <c r="F98" i="38"/>
  <c r="E98" i="38"/>
  <c r="E97" i="38"/>
  <c r="F97" i="38" s="1"/>
  <c r="E96" i="38"/>
  <c r="F96" i="38" s="1"/>
  <c r="F95" i="38"/>
  <c r="E95" i="38"/>
  <c r="F94" i="38"/>
  <c r="E94" i="38"/>
  <c r="E93" i="38"/>
  <c r="F93" i="38" s="1"/>
  <c r="E92" i="38"/>
  <c r="F92" i="38" s="1"/>
  <c r="E91" i="38"/>
  <c r="F91" i="38" s="1"/>
  <c r="F90" i="38"/>
  <c r="E90" i="38"/>
  <c r="E89" i="38"/>
  <c r="F89" i="38" s="1"/>
  <c r="E88" i="38"/>
  <c r="F88" i="38" s="1"/>
  <c r="E87" i="38"/>
  <c r="F87" i="38" s="1"/>
  <c r="F86" i="38"/>
  <c r="E86" i="38"/>
  <c r="E85" i="38"/>
  <c r="F85" i="38" s="1"/>
  <c r="E84" i="38"/>
  <c r="F84" i="38" s="1"/>
  <c r="E83" i="38"/>
  <c r="F83" i="38" s="1"/>
  <c r="F82" i="38"/>
  <c r="E82" i="38"/>
  <c r="E81" i="38"/>
  <c r="F81" i="38" s="1"/>
  <c r="E80" i="38"/>
  <c r="F80" i="38" s="1"/>
  <c r="E79" i="38"/>
  <c r="F79" i="38" s="1"/>
  <c r="F78" i="38"/>
  <c r="E78" i="38"/>
  <c r="E77" i="38"/>
  <c r="F77" i="38" s="1"/>
  <c r="F76" i="38"/>
  <c r="E76" i="38"/>
  <c r="E75" i="38"/>
  <c r="F75" i="38" s="1"/>
  <c r="F74" i="38"/>
  <c r="E74" i="38"/>
  <c r="E73" i="38"/>
  <c r="F73" i="38" s="1"/>
  <c r="F72" i="38"/>
  <c r="E72" i="38"/>
  <c r="E71" i="38"/>
  <c r="F71" i="38" s="1"/>
  <c r="F70" i="38"/>
  <c r="E70" i="38"/>
  <c r="E69" i="38"/>
  <c r="F69" i="38" s="1"/>
  <c r="E68" i="38"/>
  <c r="F68" i="38" s="1"/>
  <c r="F67" i="38"/>
  <c r="E67" i="38"/>
  <c r="F66" i="38"/>
  <c r="E66" i="38"/>
  <c r="E65" i="38"/>
  <c r="F65" i="38" s="1"/>
  <c r="E64" i="38"/>
  <c r="F64" i="38" s="1"/>
  <c r="F63" i="38"/>
  <c r="E63" i="38"/>
  <c r="E62" i="38"/>
  <c r="E3" i="38" s="1"/>
  <c r="E61" i="38"/>
  <c r="F61" i="38" s="1"/>
  <c r="E60" i="38"/>
  <c r="F60" i="38" s="1"/>
  <c r="E59" i="38"/>
  <c r="F59" i="38" s="1"/>
  <c r="F58" i="38"/>
  <c r="E58" i="38"/>
  <c r="E57" i="38"/>
  <c r="F57" i="38" s="1"/>
  <c r="E56" i="38"/>
  <c r="F56" i="38" s="1"/>
  <c r="E55" i="38"/>
  <c r="F55" i="38" s="1"/>
  <c r="F54" i="38"/>
  <c r="E54" i="38"/>
  <c r="E53" i="38"/>
  <c r="F53" i="38" s="1"/>
  <c r="E52" i="38"/>
  <c r="F52" i="38" s="1"/>
  <c r="E51" i="38"/>
  <c r="F51" i="38" s="1"/>
  <c r="F50" i="38"/>
  <c r="E50" i="38"/>
  <c r="E49" i="38"/>
  <c r="F49" i="38" s="1"/>
  <c r="E48" i="38"/>
  <c r="F48" i="38" s="1"/>
  <c r="E47" i="38"/>
  <c r="F47" i="38" s="1"/>
  <c r="F46" i="38"/>
  <c r="E46" i="38"/>
  <c r="E45" i="38"/>
  <c r="F45" i="38" s="1"/>
  <c r="F44" i="38"/>
  <c r="E44" i="38"/>
  <c r="E43" i="38"/>
  <c r="F43" i="38" s="1"/>
  <c r="F42" i="38"/>
  <c r="E42" i="38"/>
  <c r="E41" i="38"/>
  <c r="F40" i="38"/>
  <c r="E40" i="38"/>
  <c r="E39" i="38"/>
  <c r="F38" i="38"/>
  <c r="E38" i="38"/>
  <c r="E37" i="38"/>
  <c r="F37" i="38" s="1"/>
  <c r="E36" i="38"/>
  <c r="F36" i="38" s="1"/>
  <c r="F35" i="38"/>
  <c r="E35" i="38"/>
  <c r="F34" i="38"/>
  <c r="E34" i="38"/>
  <c r="E33" i="38"/>
  <c r="F33" i="38" s="1"/>
  <c r="E32" i="38"/>
  <c r="F32" i="38" s="1"/>
  <c r="F31" i="38"/>
  <c r="E31" i="38"/>
  <c r="F30" i="38"/>
  <c r="E30" i="38"/>
  <c r="E29" i="38"/>
  <c r="F29" i="38" s="1"/>
  <c r="E28" i="38"/>
  <c r="F28" i="38" s="1"/>
  <c r="E27" i="38"/>
  <c r="F27" i="38" s="1"/>
  <c r="F26" i="38"/>
  <c r="E26" i="38"/>
  <c r="E25" i="38"/>
  <c r="F25" i="38" s="1"/>
  <c r="E24" i="38"/>
  <c r="F24" i="38" s="1"/>
  <c r="E23" i="38"/>
  <c r="F23" i="38" s="1"/>
  <c r="F22" i="38"/>
  <c r="E22" i="38"/>
  <c r="E21" i="38"/>
  <c r="F21" i="38" s="1"/>
  <c r="E20" i="38"/>
  <c r="F20" i="38" s="1"/>
  <c r="E19" i="38"/>
  <c r="F19" i="38" s="1"/>
  <c r="F18" i="38"/>
  <c r="E18" i="38"/>
  <c r="E17" i="38"/>
  <c r="F17" i="38" s="1"/>
  <c r="E16" i="38"/>
  <c r="F16" i="38" s="1"/>
  <c r="E15" i="38"/>
  <c r="F15" i="38" s="1"/>
  <c r="F14" i="38"/>
  <c r="E14" i="38"/>
  <c r="E13" i="38"/>
  <c r="F13" i="38" s="1"/>
  <c r="F12" i="38"/>
  <c r="E12" i="38"/>
  <c r="E11" i="38"/>
  <c r="F11" i="38" s="1"/>
  <c r="F10" i="38"/>
  <c r="E10" i="38"/>
  <c r="E9" i="38"/>
  <c r="F9" i="38" s="1"/>
  <c r="F8" i="38"/>
  <c r="E8" i="38"/>
  <c r="E7" i="38"/>
  <c r="F7" i="38" s="1"/>
  <c r="F6" i="38"/>
  <c r="E6" i="38"/>
  <c r="E5" i="38"/>
  <c r="F5" i="38" s="1"/>
  <c r="D3" i="38"/>
  <c r="C3" i="38"/>
  <c r="F3" i="38" l="1"/>
  <c r="K24" i="24" l="1"/>
  <c r="K28" i="24" l="1"/>
  <c r="K26" i="24" l="1"/>
  <c r="F24" i="24" l="1"/>
  <c r="F26" i="24" s="1"/>
  <c r="F28" i="24" l="1"/>
  <c r="L28" i="24" s="1"/>
  <c r="M28" i="24" s="1"/>
  <c r="L26" i="24"/>
  <c r="M26" i="24" s="1"/>
  <c r="L24" i="24"/>
  <c r="M24" i="24" s="1"/>
  <c r="L22" i="24"/>
  <c r="M22" i="24" s="1"/>
  <c r="K22" i="24"/>
  <c r="F22" i="24"/>
  <c r="L20" i="24" l="1"/>
  <c r="M20" i="24" s="1"/>
  <c r="K20" i="24"/>
  <c r="F20" i="24" s="1"/>
  <c r="K18" i="24"/>
  <c r="K16" i="24"/>
  <c r="K14" i="24"/>
  <c r="K12" i="24" l="1"/>
  <c r="K8" i="24"/>
  <c r="K10" i="24"/>
  <c r="K6" i="24"/>
  <c r="F6" i="24" s="1"/>
  <c r="J28" i="24"/>
  <c r="I28" i="24"/>
  <c r="H28" i="24"/>
  <c r="G28" i="24"/>
  <c r="J26" i="24"/>
  <c r="I26" i="24"/>
  <c r="H26" i="24"/>
  <c r="G26" i="24"/>
  <c r="J24" i="24"/>
  <c r="I24" i="24"/>
  <c r="H24" i="24"/>
  <c r="G24" i="24"/>
  <c r="J22" i="24"/>
  <c r="I22" i="24"/>
  <c r="H22" i="24"/>
  <c r="G22" i="24"/>
  <c r="J20" i="24"/>
  <c r="I20" i="24"/>
  <c r="H20" i="24"/>
  <c r="G20" i="24"/>
  <c r="J18" i="24"/>
  <c r="I18" i="24"/>
  <c r="H18" i="24"/>
  <c r="G18" i="24"/>
  <c r="J16" i="24"/>
  <c r="I16" i="24"/>
  <c r="H16" i="24"/>
  <c r="G16" i="24"/>
  <c r="J14" i="24"/>
  <c r="I14" i="24"/>
  <c r="H14" i="24"/>
  <c r="G14" i="24"/>
  <c r="J12" i="24"/>
  <c r="I12" i="24"/>
  <c r="H12" i="24"/>
  <c r="G12" i="24"/>
  <c r="J10" i="24"/>
  <c r="I10" i="24"/>
  <c r="H10" i="24"/>
  <c r="G10" i="24"/>
  <c r="J8" i="24"/>
  <c r="I8" i="24"/>
  <c r="H8" i="24"/>
  <c r="G8" i="24"/>
  <c r="J6" i="24"/>
  <c r="I6" i="24"/>
  <c r="H6" i="24"/>
  <c r="G6" i="24"/>
  <c r="B6" i="24" s="1"/>
  <c r="B8" i="24" s="1"/>
  <c r="B10" i="24" s="1"/>
  <c r="B12" i="24" s="1"/>
  <c r="B14" i="24" s="1"/>
  <c r="B16" i="24" s="1"/>
  <c r="B18" i="24" s="1"/>
  <c r="B20" i="24" s="1"/>
  <c r="B22" i="24" s="1"/>
  <c r="B24" i="24" s="1"/>
  <c r="B26" i="24" s="1"/>
  <c r="B28" i="24" s="1"/>
  <c r="B31" i="24" s="1"/>
  <c r="E162" i="29"/>
  <c r="E300" i="29"/>
  <c r="F300" i="29" s="1"/>
  <c r="E301" i="29"/>
  <c r="F301" i="29" s="1"/>
  <c r="E302" i="29"/>
  <c r="F302" i="29" s="1"/>
  <c r="E161" i="29"/>
  <c r="F161" i="29" s="1"/>
  <c r="D6" i="29"/>
  <c r="F8" i="24" l="1"/>
  <c r="F10" i="24"/>
  <c r="F12" i="24" s="1"/>
  <c r="E69" i="29"/>
  <c r="F69" i="29" s="1"/>
  <c r="D176" i="29"/>
  <c r="D10" i="29" s="1"/>
  <c r="C176" i="29"/>
  <c r="C10" i="29" s="1"/>
  <c r="E366" i="29"/>
  <c r="F366" i="29" s="1"/>
  <c r="E367" i="29"/>
  <c r="F367" i="29" s="1"/>
  <c r="E368" i="29"/>
  <c r="F368" i="29" s="1"/>
  <c r="E369" i="29"/>
  <c r="F369" i="29" s="1"/>
  <c r="E370" i="29"/>
  <c r="F370" i="29" s="1"/>
  <c r="E371" i="29"/>
  <c r="F371" i="29" s="1"/>
  <c r="E372" i="29"/>
  <c r="F372" i="29" s="1"/>
  <c r="E373" i="29"/>
  <c r="F373" i="29" s="1"/>
  <c r="E374" i="29"/>
  <c r="F374" i="29" s="1"/>
  <c r="E375" i="29"/>
  <c r="F375" i="29" s="1"/>
  <c r="E376" i="29"/>
  <c r="F376" i="29" s="1"/>
  <c r="E377" i="29"/>
  <c r="F377" i="29" s="1"/>
  <c r="E330" i="29"/>
  <c r="F330" i="29" s="1"/>
  <c r="E331" i="29"/>
  <c r="F331" i="29" s="1"/>
  <c r="E332" i="29"/>
  <c r="F332" i="29" s="1"/>
  <c r="E333" i="29"/>
  <c r="F333" i="29" s="1"/>
  <c r="E334" i="29"/>
  <c r="F334" i="29" s="1"/>
  <c r="E335" i="29"/>
  <c r="F335" i="29" s="1"/>
  <c r="E336" i="29"/>
  <c r="F336" i="29" s="1"/>
  <c r="E337" i="29"/>
  <c r="F337" i="29" s="1"/>
  <c r="E338" i="29"/>
  <c r="F338" i="29" s="1"/>
  <c r="E339" i="29"/>
  <c r="F339" i="29" s="1"/>
  <c r="E340" i="29"/>
  <c r="F340" i="29" s="1"/>
  <c r="E341" i="29"/>
  <c r="F341" i="29" s="1"/>
  <c r="E342" i="29"/>
  <c r="F342" i="29" s="1"/>
  <c r="E343" i="29"/>
  <c r="F343" i="29" s="1"/>
  <c r="E344" i="29"/>
  <c r="F344" i="29" s="1"/>
  <c r="E345" i="29"/>
  <c r="F345" i="29" s="1"/>
  <c r="E346" i="29"/>
  <c r="F346" i="29" s="1"/>
  <c r="E347" i="29"/>
  <c r="F347" i="29" s="1"/>
  <c r="E348" i="29"/>
  <c r="F348" i="29" s="1"/>
  <c r="E349" i="29"/>
  <c r="F349" i="29" s="1"/>
  <c r="E350" i="29"/>
  <c r="F350" i="29" s="1"/>
  <c r="E351" i="29"/>
  <c r="F351" i="29" s="1"/>
  <c r="E352" i="29"/>
  <c r="F352" i="29" s="1"/>
  <c r="E353" i="29"/>
  <c r="F353" i="29" s="1"/>
  <c r="E354" i="29"/>
  <c r="F354" i="29" s="1"/>
  <c r="E355" i="29"/>
  <c r="F355" i="29" s="1"/>
  <c r="E356" i="29"/>
  <c r="F356" i="29" s="1"/>
  <c r="E357" i="29"/>
  <c r="F357" i="29" s="1"/>
  <c r="E358" i="29"/>
  <c r="F358" i="29" s="1"/>
  <c r="E359" i="29"/>
  <c r="F359" i="29" s="1"/>
  <c r="E360" i="29"/>
  <c r="F360" i="29" s="1"/>
  <c r="E361" i="29"/>
  <c r="F361" i="29" s="1"/>
  <c r="E307" i="29"/>
  <c r="F307" i="29" s="1"/>
  <c r="E308" i="29"/>
  <c r="F308" i="29" s="1"/>
  <c r="E309" i="29"/>
  <c r="F309" i="29" s="1"/>
  <c r="E310" i="29"/>
  <c r="F310" i="29" s="1"/>
  <c r="E311" i="29"/>
  <c r="F311" i="29" s="1"/>
  <c r="E312" i="29"/>
  <c r="F312" i="29" s="1"/>
  <c r="E313" i="29"/>
  <c r="F313" i="29" s="1"/>
  <c r="E314" i="29"/>
  <c r="F314" i="29" s="1"/>
  <c r="E315" i="29"/>
  <c r="F315" i="29" s="1"/>
  <c r="E316" i="29"/>
  <c r="F316" i="29" s="1"/>
  <c r="E317" i="29"/>
  <c r="F317" i="29" s="1"/>
  <c r="E318" i="29"/>
  <c r="F318" i="29" s="1"/>
  <c r="E319" i="29"/>
  <c r="F319" i="29" s="1"/>
  <c r="E320" i="29"/>
  <c r="F320" i="29" s="1"/>
  <c r="E321" i="29"/>
  <c r="F321" i="29" s="1"/>
  <c r="E322" i="29"/>
  <c r="E323" i="29"/>
  <c r="F323" i="29" s="1"/>
  <c r="E324" i="29"/>
  <c r="F324" i="29" s="1"/>
  <c r="E280" i="29"/>
  <c r="F280" i="29" s="1"/>
  <c r="E281" i="29"/>
  <c r="E282" i="29"/>
  <c r="F282" i="29" s="1"/>
  <c r="E283" i="29"/>
  <c r="E284" i="29"/>
  <c r="F284" i="29" s="1"/>
  <c r="E285" i="29"/>
  <c r="F285" i="29" s="1"/>
  <c r="E286" i="29"/>
  <c r="E287" i="29"/>
  <c r="F287" i="29" s="1"/>
  <c r="E288" i="29"/>
  <c r="F288" i="29" s="1"/>
  <c r="E289" i="29"/>
  <c r="F289" i="29" s="1"/>
  <c r="E290" i="29"/>
  <c r="F290" i="29" s="1"/>
  <c r="E291" i="29"/>
  <c r="F291" i="29" s="1"/>
  <c r="E292" i="29"/>
  <c r="F292" i="29" s="1"/>
  <c r="E293" i="29"/>
  <c r="F293" i="29" s="1"/>
  <c r="E294" i="29"/>
  <c r="F294" i="29" s="1"/>
  <c r="E295" i="29"/>
  <c r="F295" i="29" s="1"/>
  <c r="E296" i="29"/>
  <c r="F296" i="29" s="1"/>
  <c r="E297" i="29"/>
  <c r="F297" i="29" s="1"/>
  <c r="E298" i="29"/>
  <c r="F298" i="29" s="1"/>
  <c r="E299" i="29"/>
  <c r="F299" i="29" s="1"/>
  <c r="E237" i="29"/>
  <c r="F237" i="29" s="1"/>
  <c r="E238" i="29"/>
  <c r="F238" i="29" s="1"/>
  <c r="E239" i="29"/>
  <c r="F239" i="29" s="1"/>
  <c r="E240" i="29"/>
  <c r="F240" i="29" s="1"/>
  <c r="E241" i="29"/>
  <c r="F241" i="29" s="1"/>
  <c r="E242" i="29"/>
  <c r="F242" i="29" s="1"/>
  <c r="E243" i="29"/>
  <c r="F243" i="29" s="1"/>
  <c r="E244" i="29"/>
  <c r="F244" i="29" s="1"/>
  <c r="E245" i="29"/>
  <c r="F245" i="29" s="1"/>
  <c r="E246" i="29"/>
  <c r="F246" i="29" s="1"/>
  <c r="E247" i="29"/>
  <c r="E248" i="29"/>
  <c r="F248" i="29" s="1"/>
  <c r="E249" i="29"/>
  <c r="F249" i="29" s="1"/>
  <c r="E250" i="29"/>
  <c r="F250" i="29" s="1"/>
  <c r="E251" i="29"/>
  <c r="F251" i="29" s="1"/>
  <c r="E252" i="29"/>
  <c r="F252" i="29" s="1"/>
  <c r="E253" i="29"/>
  <c r="F253" i="29" s="1"/>
  <c r="E254" i="29"/>
  <c r="E255" i="29"/>
  <c r="F255" i="29" s="1"/>
  <c r="E256" i="29"/>
  <c r="F256" i="29" s="1"/>
  <c r="E257" i="29"/>
  <c r="E258" i="29"/>
  <c r="F258" i="29" s="1"/>
  <c r="E259" i="29"/>
  <c r="F259" i="29" s="1"/>
  <c r="E260" i="29"/>
  <c r="E261" i="29"/>
  <c r="F261" i="29" s="1"/>
  <c r="E262" i="29"/>
  <c r="F262" i="29" s="1"/>
  <c r="E263" i="29"/>
  <c r="E264" i="29"/>
  <c r="F264" i="29" s="1"/>
  <c r="E265" i="29"/>
  <c r="F265" i="29" s="1"/>
  <c r="E266" i="29"/>
  <c r="F266" i="29" s="1"/>
  <c r="E267" i="29"/>
  <c r="F267" i="29" s="1"/>
  <c r="E268" i="29"/>
  <c r="F268" i="29" s="1"/>
  <c r="E269" i="29"/>
  <c r="F269" i="29" s="1"/>
  <c r="E270" i="29"/>
  <c r="E272" i="29"/>
  <c r="F272" i="29" s="1"/>
  <c r="E273" i="29"/>
  <c r="F273" i="29" s="1"/>
  <c r="E274" i="29"/>
  <c r="E275" i="29"/>
  <c r="E151" i="29"/>
  <c r="F151" i="29" s="1"/>
  <c r="E21" i="29"/>
  <c r="F21" i="29" s="1"/>
  <c r="E22" i="29"/>
  <c r="F22" i="29" s="1"/>
  <c r="E23" i="29"/>
  <c r="F23" i="29" s="1"/>
  <c r="E24" i="29"/>
  <c r="F24" i="29" s="1"/>
  <c r="E25" i="29"/>
  <c r="F25" i="29" s="1"/>
  <c r="E26" i="29"/>
  <c r="F26" i="29" s="1"/>
  <c r="E27" i="29"/>
  <c r="F27" i="29" s="1"/>
  <c r="E28" i="29"/>
  <c r="F28" i="29" s="1"/>
  <c r="E29" i="29"/>
  <c r="F29" i="29" s="1"/>
  <c r="E30" i="29"/>
  <c r="E31" i="29"/>
  <c r="F31" i="29" s="1"/>
  <c r="E32" i="29"/>
  <c r="F32" i="29" s="1"/>
  <c r="E33" i="29"/>
  <c r="E34" i="29"/>
  <c r="F34" i="29" s="1"/>
  <c r="E35" i="29"/>
  <c r="F35" i="29" s="1"/>
  <c r="E36" i="29"/>
  <c r="F36" i="29" s="1"/>
  <c r="E37" i="29"/>
  <c r="F37" i="29" s="1"/>
  <c r="E38" i="29"/>
  <c r="F38" i="29" s="1"/>
  <c r="E39" i="29"/>
  <c r="F39" i="29" s="1"/>
  <c r="E40" i="29"/>
  <c r="F40" i="29" s="1"/>
  <c r="E41" i="29"/>
  <c r="F41" i="29" s="1"/>
  <c r="E42" i="29"/>
  <c r="E43" i="29"/>
  <c r="F43" i="29" s="1"/>
  <c r="E44" i="29"/>
  <c r="E45" i="29"/>
  <c r="F45" i="29" s="1"/>
  <c r="E46" i="29"/>
  <c r="F46" i="29" s="1"/>
  <c r="E47" i="29"/>
  <c r="F47" i="29" s="1"/>
  <c r="E48" i="29"/>
  <c r="F48" i="29" s="1"/>
  <c r="E49" i="29"/>
  <c r="F49" i="29" s="1"/>
  <c r="E50" i="29"/>
  <c r="F50" i="29" s="1"/>
  <c r="E51" i="29"/>
  <c r="F51" i="29" s="1"/>
  <c r="E52" i="29"/>
  <c r="F52" i="29" s="1"/>
  <c r="E53" i="29"/>
  <c r="F53" i="29" s="1"/>
  <c r="E54" i="29"/>
  <c r="F54" i="29" s="1"/>
  <c r="E55" i="29"/>
  <c r="F55" i="29" s="1"/>
  <c r="E56" i="29"/>
  <c r="F56" i="29" s="1"/>
  <c r="E57" i="29"/>
  <c r="F57" i="29" s="1"/>
  <c r="E58" i="29"/>
  <c r="F58" i="29" s="1"/>
  <c r="E59" i="29"/>
  <c r="F59" i="29" s="1"/>
  <c r="E60" i="29"/>
  <c r="F60" i="29" s="1"/>
  <c r="E61" i="29"/>
  <c r="F61" i="29" s="1"/>
  <c r="E62" i="29"/>
  <c r="F62" i="29" s="1"/>
  <c r="E63" i="29"/>
  <c r="F63" i="29" s="1"/>
  <c r="E64" i="29"/>
  <c r="F64" i="29" s="1"/>
  <c r="E65" i="29"/>
  <c r="F14" i="24" l="1"/>
  <c r="E176" i="29"/>
  <c r="F176" i="29" s="1"/>
  <c r="F16" i="24" l="1"/>
  <c r="D6" i="24"/>
  <c r="C6" i="24"/>
  <c r="F18" i="24" l="1"/>
  <c r="D8" i="24"/>
  <c r="D10" i="24" s="1"/>
  <c r="D12" i="24" s="1"/>
  <c r="D14" i="24" s="1"/>
  <c r="D16" i="24" s="1"/>
  <c r="D18" i="24" s="1"/>
  <c r="D20" i="24" s="1"/>
  <c r="D22" i="24" s="1"/>
  <c r="D24" i="24" s="1"/>
  <c r="D26" i="24" s="1"/>
  <c r="D28" i="24" s="1"/>
  <c r="D31" i="24" s="1"/>
  <c r="C8" i="24"/>
  <c r="C10" i="24" s="1"/>
  <c r="C12" i="24" s="1"/>
  <c r="C14" i="24" s="1"/>
  <c r="C16" i="24" s="1"/>
  <c r="C18" i="24" s="1"/>
  <c r="C20" i="24" s="1"/>
  <c r="C22" i="24" s="1"/>
  <c r="C24" i="24" s="1"/>
  <c r="C26" i="24" s="1"/>
  <c r="C28" i="24" s="1"/>
  <c r="C31" i="24" s="1"/>
  <c r="E365" i="29"/>
  <c r="F365" i="29" s="1"/>
  <c r="E329" i="29"/>
  <c r="F329" i="29" s="1"/>
  <c r="E306" i="29"/>
  <c r="F306" i="29" s="1"/>
  <c r="E279" i="29"/>
  <c r="F279" i="29" s="1"/>
  <c r="E236" i="29"/>
  <c r="F236" i="29" s="1"/>
  <c r="E231" i="29"/>
  <c r="E230" i="29"/>
  <c r="F230" i="29" s="1"/>
  <c r="E229" i="29"/>
  <c r="F229" i="29" s="1"/>
  <c r="E228" i="29"/>
  <c r="F228" i="29" s="1"/>
  <c r="E227" i="29"/>
  <c r="F227" i="29" s="1"/>
  <c r="E226" i="29"/>
  <c r="E225" i="29"/>
  <c r="F225" i="29" s="1"/>
  <c r="E224" i="29"/>
  <c r="F224" i="29" s="1"/>
  <c r="E223" i="29"/>
  <c r="E222" i="29"/>
  <c r="F222" i="29" s="1"/>
  <c r="E221" i="29"/>
  <c r="F221" i="29" s="1"/>
  <c r="E220" i="29"/>
  <c r="F220" i="29" s="1"/>
  <c r="E219" i="29"/>
  <c r="F219" i="29" s="1"/>
  <c r="E218" i="29"/>
  <c r="F218" i="29" s="1"/>
  <c r="E217" i="29"/>
  <c r="F217" i="29" s="1"/>
  <c r="E216" i="29"/>
  <c r="F216" i="29" s="1"/>
  <c r="E215" i="29"/>
  <c r="F215" i="29" s="1"/>
  <c r="E214" i="29"/>
  <c r="F214" i="29" s="1"/>
  <c r="E213" i="29"/>
  <c r="F213" i="29" s="1"/>
  <c r="E212" i="29"/>
  <c r="F212" i="29" s="1"/>
  <c r="E211" i="29"/>
  <c r="F211" i="29" s="1"/>
  <c r="E210" i="29"/>
  <c r="F210" i="29" s="1"/>
  <c r="E209" i="29"/>
  <c r="F209" i="29" s="1"/>
  <c r="E208" i="29"/>
  <c r="F208" i="29" s="1"/>
  <c r="E207" i="29"/>
  <c r="F207" i="29" s="1"/>
  <c r="E206" i="29"/>
  <c r="F206" i="29" s="1"/>
  <c r="E205" i="29"/>
  <c r="F205" i="29" s="1"/>
  <c r="E204" i="29"/>
  <c r="F204" i="29" s="1"/>
  <c r="E203" i="29"/>
  <c r="F203" i="29" s="1"/>
  <c r="E202" i="29"/>
  <c r="F202" i="29" s="1"/>
  <c r="E201" i="29"/>
  <c r="F201" i="29" s="1"/>
  <c r="E200" i="29"/>
  <c r="F200" i="29" s="1"/>
  <c r="E199" i="29"/>
  <c r="F199" i="29" s="1"/>
  <c r="E198" i="29"/>
  <c r="F198" i="29" s="1"/>
  <c r="E197" i="29"/>
  <c r="F197" i="29" s="1"/>
  <c r="E196" i="29"/>
  <c r="F196" i="29" s="1"/>
  <c r="E195" i="29"/>
  <c r="F195" i="29" s="1"/>
  <c r="E194" i="29"/>
  <c r="F194" i="29" s="1"/>
  <c r="E193" i="29"/>
  <c r="F193" i="29" s="1"/>
  <c r="E192" i="29"/>
  <c r="E191" i="29"/>
  <c r="F191" i="29" s="1"/>
  <c r="E190" i="29"/>
  <c r="F190" i="29" s="1"/>
  <c r="E189" i="29"/>
  <c r="F189" i="29" s="1"/>
  <c r="E188" i="29"/>
  <c r="F188" i="29" s="1"/>
  <c r="E187" i="29"/>
  <c r="F187" i="29" s="1"/>
  <c r="E186" i="29"/>
  <c r="F186" i="29" s="1"/>
  <c r="E185" i="29"/>
  <c r="F185" i="29" s="1"/>
  <c r="E184" i="29"/>
  <c r="F184" i="29" s="1"/>
  <c r="E183" i="29"/>
  <c r="F183" i="29" s="1"/>
  <c r="E182" i="29"/>
  <c r="F182" i="29" s="1"/>
  <c r="E181" i="29"/>
  <c r="F181" i="29" s="1"/>
  <c r="E180" i="29"/>
  <c r="F180" i="29" s="1"/>
  <c r="E179" i="29"/>
  <c r="F179" i="29" s="1"/>
  <c r="E175" i="29"/>
  <c r="F175" i="29" s="1"/>
  <c r="E174" i="29"/>
  <c r="F174" i="29" s="1"/>
  <c r="E173" i="29"/>
  <c r="F173" i="29" s="1"/>
  <c r="E172" i="29"/>
  <c r="F172" i="29" s="1"/>
  <c r="E171" i="29"/>
  <c r="F171" i="29" s="1"/>
  <c r="E170" i="29"/>
  <c r="F170" i="29" s="1"/>
  <c r="E169" i="29"/>
  <c r="F169" i="29" s="1"/>
  <c r="E168" i="29"/>
  <c r="F168" i="29" s="1"/>
  <c r="E167" i="29"/>
  <c r="F167" i="29" s="1"/>
  <c r="E160" i="29"/>
  <c r="F160" i="29" s="1"/>
  <c r="E159" i="29"/>
  <c r="F159" i="29" s="1"/>
  <c r="E158" i="29"/>
  <c r="F158" i="29" s="1"/>
  <c r="E157" i="29"/>
  <c r="F157" i="29" s="1"/>
  <c r="E156" i="29"/>
  <c r="F156" i="29" s="1"/>
  <c r="E155" i="29"/>
  <c r="F155" i="29" s="1"/>
  <c r="E154" i="29"/>
  <c r="F154" i="29" s="1"/>
  <c r="E153" i="29"/>
  <c r="F153" i="29" s="1"/>
  <c r="E152" i="29"/>
  <c r="F152" i="29" s="1"/>
  <c r="E150" i="29"/>
  <c r="F150" i="29" s="1"/>
  <c r="E149" i="29"/>
  <c r="F149" i="29" s="1"/>
  <c r="E148" i="29"/>
  <c r="F148" i="29" s="1"/>
  <c r="E147" i="29"/>
  <c r="F147" i="29" s="1"/>
  <c r="E146" i="29"/>
  <c r="F146" i="29" s="1"/>
  <c r="E145" i="29"/>
  <c r="F145" i="29" s="1"/>
  <c r="E144" i="29"/>
  <c r="F144" i="29" s="1"/>
  <c r="E143" i="29"/>
  <c r="F143" i="29" s="1"/>
  <c r="E142" i="29"/>
  <c r="F142" i="29" s="1"/>
  <c r="E141" i="29"/>
  <c r="F141" i="29" s="1"/>
  <c r="E140" i="29"/>
  <c r="F140" i="29" s="1"/>
  <c r="E139" i="29"/>
  <c r="F139" i="29" s="1"/>
  <c r="E138" i="29"/>
  <c r="F138" i="29" s="1"/>
  <c r="E137" i="29"/>
  <c r="F137" i="29" s="1"/>
  <c r="E136" i="29"/>
  <c r="F136" i="29" s="1"/>
  <c r="E135" i="29"/>
  <c r="F135" i="29" s="1"/>
  <c r="E134" i="29"/>
  <c r="F134" i="29" s="1"/>
  <c r="E133" i="29"/>
  <c r="F133" i="29" s="1"/>
  <c r="E132" i="29"/>
  <c r="F132" i="29" s="1"/>
  <c r="E131" i="29"/>
  <c r="F131" i="29" s="1"/>
  <c r="E130" i="29"/>
  <c r="F130" i="29" s="1"/>
  <c r="E129" i="29"/>
  <c r="F129" i="29" s="1"/>
  <c r="E128" i="29"/>
  <c r="F128" i="29" s="1"/>
  <c r="E127" i="29"/>
  <c r="F127" i="29" s="1"/>
  <c r="E122" i="29"/>
  <c r="F122" i="29" s="1"/>
  <c r="E121" i="29"/>
  <c r="E120" i="29"/>
  <c r="F120" i="29" s="1"/>
  <c r="E119" i="29"/>
  <c r="E118" i="29"/>
  <c r="E117" i="29"/>
  <c r="E116" i="29"/>
  <c r="F116" i="29" s="1"/>
  <c r="E115" i="29"/>
  <c r="F115" i="29" s="1"/>
  <c r="E114" i="29"/>
  <c r="F114" i="29" s="1"/>
  <c r="E113" i="29"/>
  <c r="F113" i="29" s="1"/>
  <c r="E112" i="29"/>
  <c r="F112" i="29" s="1"/>
  <c r="E111" i="29"/>
  <c r="F111" i="29" s="1"/>
  <c r="E110" i="29"/>
  <c r="F110" i="29" s="1"/>
  <c r="E109" i="29"/>
  <c r="F109" i="29" s="1"/>
  <c r="E108" i="29"/>
  <c r="F108" i="29" s="1"/>
  <c r="E107" i="29"/>
  <c r="F107" i="29" s="1"/>
  <c r="E106" i="29"/>
  <c r="F106" i="29" s="1"/>
  <c r="E105" i="29"/>
  <c r="F105" i="29" s="1"/>
  <c r="E104" i="29"/>
  <c r="F104" i="29" s="1"/>
  <c r="E103" i="29"/>
  <c r="F103" i="29" s="1"/>
  <c r="E102" i="29"/>
  <c r="F102" i="29" s="1"/>
  <c r="E101" i="29"/>
  <c r="F101" i="29" s="1"/>
  <c r="E100" i="29"/>
  <c r="F100" i="29" s="1"/>
  <c r="E99" i="29"/>
  <c r="E98" i="29"/>
  <c r="F98" i="29" s="1"/>
  <c r="E97" i="29"/>
  <c r="F97" i="29" s="1"/>
  <c r="E96" i="29"/>
  <c r="F96" i="29" s="1"/>
  <c r="E95" i="29"/>
  <c r="F95" i="29" s="1"/>
  <c r="E94" i="29"/>
  <c r="F94" i="29" s="1"/>
  <c r="E93" i="29"/>
  <c r="F93" i="29" s="1"/>
  <c r="E92" i="29"/>
  <c r="F92" i="29" s="1"/>
  <c r="E91" i="29"/>
  <c r="E90" i="29"/>
  <c r="F90" i="29" s="1"/>
  <c r="E89" i="29"/>
  <c r="E88" i="29"/>
  <c r="F88" i="29" s="1"/>
  <c r="E87" i="29"/>
  <c r="F87" i="29" s="1"/>
  <c r="E86" i="29"/>
  <c r="F86" i="29" s="1"/>
  <c r="E85" i="29"/>
  <c r="F85" i="29" s="1"/>
  <c r="E84" i="29"/>
  <c r="F84" i="29" s="1"/>
  <c r="E83" i="29"/>
  <c r="F83" i="29" s="1"/>
  <c r="E82" i="29"/>
  <c r="F82" i="29" s="1"/>
  <c r="E81" i="29"/>
  <c r="F81" i="29" s="1"/>
  <c r="E80" i="29"/>
  <c r="F80" i="29" s="1"/>
  <c r="E79" i="29"/>
  <c r="F79" i="29" s="1"/>
  <c r="E78" i="29"/>
  <c r="F78" i="29" s="1"/>
  <c r="E77" i="29"/>
  <c r="F77" i="29" s="1"/>
  <c r="E76" i="29"/>
  <c r="F76" i="29" s="1"/>
  <c r="E75" i="29"/>
  <c r="F75" i="29" s="1"/>
  <c r="E74" i="29"/>
  <c r="E73" i="29"/>
  <c r="F73" i="29" s="1"/>
  <c r="E72" i="29"/>
  <c r="F72" i="29" s="1"/>
  <c r="D378" i="29"/>
  <c r="D16" i="29" s="1"/>
  <c r="C378" i="29"/>
  <c r="D362" i="29"/>
  <c r="D15" i="29" s="1"/>
  <c r="C362" i="29"/>
  <c r="C15" i="29" s="1"/>
  <c r="D14" i="29"/>
  <c r="C14" i="29"/>
  <c r="D303" i="29"/>
  <c r="D13" i="29" s="1"/>
  <c r="C303" i="29"/>
  <c r="D276" i="29"/>
  <c r="D12" i="29" s="1"/>
  <c r="C276" i="29"/>
  <c r="C12" i="29" s="1"/>
  <c r="D11" i="29"/>
  <c r="C11" i="29"/>
  <c r="D9" i="29"/>
  <c r="C9" i="29"/>
  <c r="D8" i="29"/>
  <c r="C8" i="29"/>
  <c r="E326" i="29" l="1"/>
  <c r="F326" i="29" s="1"/>
  <c r="E233" i="29"/>
  <c r="F233" i="29" s="1"/>
  <c r="E164" i="29"/>
  <c r="F164" i="29" s="1"/>
  <c r="C13" i="29"/>
  <c r="E303" i="29"/>
  <c r="F303" i="29" s="1"/>
  <c r="E378" i="29"/>
  <c r="F378" i="29" s="1"/>
  <c r="C16" i="29"/>
  <c r="E276" i="29"/>
  <c r="F276" i="29" s="1"/>
  <c r="E362" i="29"/>
  <c r="F362" i="29" s="1"/>
  <c r="E124" i="29"/>
  <c r="F124" i="29" s="1"/>
  <c r="C3" i="29" l="1"/>
  <c r="D17" i="29"/>
  <c r="D3" i="29"/>
  <c r="E6" i="24"/>
  <c r="L6" i="24" s="1"/>
  <c r="J31" i="24"/>
  <c r="E14" i="29"/>
  <c r="F14" i="29" s="1"/>
  <c r="E13" i="29"/>
  <c r="F13" i="29" s="1"/>
  <c r="E12" i="29"/>
  <c r="F12" i="29" s="1"/>
  <c r="E11" i="29"/>
  <c r="F11" i="29" s="1"/>
  <c r="E10" i="29"/>
  <c r="F10" i="29" s="1"/>
  <c r="E9" i="29"/>
  <c r="F9" i="29" s="1"/>
  <c r="E8" i="29"/>
  <c r="F8" i="29" s="1"/>
  <c r="I31" i="24"/>
  <c r="H31" i="24"/>
  <c r="G31" i="24"/>
  <c r="E8" i="24" l="1"/>
  <c r="L8" i="24" s="1"/>
  <c r="M8" i="24" s="1"/>
  <c r="M6" i="24"/>
  <c r="E15" i="29"/>
  <c r="F15" i="29" s="1"/>
  <c r="E16" i="29"/>
  <c r="F16" i="29" s="1"/>
  <c r="K31" i="24"/>
  <c r="E10" i="24" l="1"/>
  <c r="L10" i="24" s="1"/>
  <c r="M10" i="24" s="1"/>
  <c r="E12" i="24" l="1"/>
  <c r="L12" i="24" s="1"/>
  <c r="M12" i="24" s="1"/>
  <c r="E14" i="24" l="1"/>
  <c r="L14" i="24" s="1"/>
  <c r="M14" i="24" s="1"/>
  <c r="G3" i="24"/>
  <c r="E16" i="24" l="1"/>
  <c r="L16" i="24" s="1"/>
  <c r="M16" i="24" s="1"/>
  <c r="E18" i="24"/>
  <c r="L18" i="24" s="1"/>
  <c r="M18" i="24" s="1"/>
  <c r="C3" i="24"/>
  <c r="H3" i="24" s="1"/>
  <c r="E20" i="24" l="1"/>
  <c r="D3" i="24"/>
  <c r="I3" i="24" s="1"/>
  <c r="E22" i="24" l="1"/>
  <c r="E3" i="24"/>
  <c r="J3" i="24" l="1"/>
  <c r="F3" i="24"/>
  <c r="K3" i="24" s="1"/>
  <c r="E24" i="24"/>
  <c r="C17" i="29"/>
  <c r="E17" i="29" s="1"/>
  <c r="E6" i="29"/>
  <c r="F6" i="29" s="1"/>
  <c r="F3" i="29"/>
  <c r="E26" i="24" l="1"/>
  <c r="F17" i="29"/>
  <c r="E28" i="24" l="1"/>
  <c r="E31" i="24" l="1"/>
</calcChain>
</file>

<file path=xl/comments1.xml><?xml version="1.0" encoding="utf-8"?>
<comments xmlns="http://schemas.openxmlformats.org/spreadsheetml/2006/main">
  <authors>
    <author>jema</author>
    <author>Jerry Mankowski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-430 avser 2012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Kontoret stängt 21/12 -
Sista veckan i dec 2013 reggades först i jan 2014
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Fattas några reg.dagar  pga. flytt</t>
        </r>
      </text>
    </comment>
  </commentList>
</comments>
</file>

<file path=xl/sharedStrings.xml><?xml version="1.0" encoding="utf-8"?>
<sst xmlns="http://schemas.openxmlformats.org/spreadsheetml/2006/main" count="813" uniqueCount="390">
  <si>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</si>
  <si>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</si>
  <si>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</si>
  <si>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</si>
  <si>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</si>
  <si>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</si>
  <si>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</si>
  <si>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</si>
  <si>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</si>
  <si>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</si>
  <si>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</si>
  <si>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</si>
  <si>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</si>
  <si>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</si>
  <si>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</si>
  <si>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</si>
  <si>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</si>
  <si>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</si>
  <si>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</si>
  <si>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</si>
  <si>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</si>
  <si>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</si>
  <si>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</si>
  <si>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</si>
  <si>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</si>
  <si>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</si>
  <si>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</si>
  <si>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</si>
  <si>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</si>
  <si>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</si>
  <si>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</si>
  <si>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</si>
  <si>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</si>
  <si>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</si>
  <si>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</si>
  <si>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</si>
  <si>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</si>
  <si>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</si>
  <si>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</si>
  <si>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</si>
  <si>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</si>
  <si>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</si>
  <si>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</si>
  <si>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</si>
  <si>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</si>
  <si>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</si>
  <si>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</si>
  <si>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</si>
  <si>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</si>
  <si>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</si>
  <si>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</si>
  <si>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</si>
  <si>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</si>
  <si>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</si>
  <si>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</si>
  <si>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</si>
  <si>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</si>
  <si>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</si>
  <si>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</si>
  <si>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</si>
  <si>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</si>
  <si>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</si>
  <si>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</si>
  <si>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</si>
  <si>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</si>
  <si>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</si>
  <si>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</si>
  <si>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</si>
  <si>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</si>
  <si>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</si>
  <si>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</si>
  <si>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</si>
  <si>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</si>
  <si>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</si>
  <si>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</si>
  <si>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</si>
  <si>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</si>
  <si>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</si>
  <si>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</si>
  <si>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</si>
  <si>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</si>
  <si>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</si>
  <si>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</si>
  <si>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</si>
  <si>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</si>
  <si>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</si>
  <si>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</si>
  <si>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</si>
  <si>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</si>
  <si>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</si>
  <si>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</si>
  <si>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</si>
  <si>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</si>
  <si>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</si>
  <si>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</si>
  <si>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</si>
  <si>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</si>
  <si>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</si>
  <si>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</si>
  <si>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</si>
  <si>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</si>
  <si>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</si>
  <si>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</si>
  <si>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</si>
  <si>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</si>
  <si>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</si>
  <si>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</si>
  <si>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</si>
  <si>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</si>
  <si>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</si>
  <si>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</si>
  <si>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</si>
  <si>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</si>
  <si>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</si>
  <si>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</si>
  <si>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</si>
  <si>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</si>
  <si>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</si>
  <si>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</si>
  <si>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</si>
  <si>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</si>
  <si>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</si>
  <si>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</si>
  <si>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</si>
  <si>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</si>
  <si>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</si>
  <si>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</si>
  <si>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</si>
  <si>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</si>
  <si>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</si>
  <si>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</si>
  <si>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</si>
  <si>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</si>
  <si>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</si>
  <si>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</si>
  <si>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</si>
  <si>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</si>
  <si>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</si>
  <si>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</si>
  <si>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</si>
  <si>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</si>
  <si>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</si>
  <si>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</si>
  <si>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</si>
  <si>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</si>
  <si>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</si>
  <si>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</si>
  <si>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</si>
  <si>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</si>
  <si>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</si>
  <si>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</si>
  <si>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</si>
  <si>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</si>
  <si>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</si>
  <si>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</si>
  <si>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</si>
  <si>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</si>
  <si>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</si>
  <si>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</si>
  <si>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</si>
  <si>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</si>
  <si>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</si>
  <si>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</si>
  <si>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</si>
  <si>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</si>
  <si>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</si>
  <si>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</si>
  <si>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</si>
  <si>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</si>
  <si>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</si>
  <si>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</si>
  <si>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</si>
  <si>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</si>
  <si>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</si>
  <si>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</si>
  <si>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</si>
  <si>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</si>
  <si>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</si>
  <si>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</si>
  <si>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</si>
  <si>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</si>
  <si>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</si>
  <si>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</si>
  <si>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</si>
  <si>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</si>
  <si>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</si>
  <si>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</si>
  <si>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</si>
  <si>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</si>
  <si>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</si>
  <si>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</si>
  <si>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</si>
  <si>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</si>
  <si>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</si>
  <si>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</si>
  <si>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</si>
  <si>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</si>
  <si>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</si>
  <si>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</si>
  <si>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</si>
  <si>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</si>
  <si>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</si>
  <si>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</si>
  <si>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</si>
  <si>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</si>
  <si>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</si>
  <si>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</si>
  <si>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</si>
  <si>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</si>
  <si>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</si>
  <si>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</si>
  <si>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</si>
  <si>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</si>
  <si>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</si>
  <si>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</si>
  <si>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</si>
  <si>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</si>
  <si>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</si>
  <si>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</si>
  <si>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</si>
  <si>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</si>
  <si>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HÄLLEFORSHUND</t>
  </si>
  <si>
    <t>GAMMEL DANSK HÖNSEHUND</t>
  </si>
  <si>
    <t>CHINESE CRESTED DOG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</si>
  <si>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</si>
  <si>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</si>
  <si>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</si>
  <si>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</si>
  <si>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</si>
  <si>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</si>
  <si>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PODENGO PORTUGUES, CERDOSO/PEQUENO</t>
  </si>
  <si>
    <t>BLODHUND</t>
  </si>
  <si>
    <t>SUMMA Top 20</t>
  </si>
  <si>
    <t>KAVKAZSKAJA OVTJARKA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</si>
  <si>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</si>
  <si>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</si>
  <si>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</si>
  <si>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</si>
  <si>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</si>
  <si>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</si>
  <si>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</si>
  <si>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</si>
  <si>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</si>
  <si>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</si>
  <si>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</si>
  <si>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</si>
  <si>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</si>
  <si>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</si>
  <si>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</si>
  <si>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</si>
  <si>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</si>
  <si>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</si>
  <si>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</si>
  <si>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</si>
  <si>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</si>
  <si>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</si>
  <si>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</si>
  <si>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</si>
  <si>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</si>
  <si>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</si>
  <si>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</si>
  <si>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</si>
  <si>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</si>
  <si>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</si>
  <si>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</si>
  <si>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</si>
  <si>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</si>
  <si>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</si>
  <si>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</si>
  <si>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</si>
  <si>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MASTÍN ESPANOL</t>
  </si>
  <si>
    <t>DANSK-SVENSK GÅRDSHUND</t>
  </si>
  <si>
    <t>BLACK AND TAN COONHOUND</t>
  </si>
  <si>
    <t>PLOTT</t>
  </si>
  <si>
    <t>AMERICAN FOXHOUND</t>
  </si>
  <si>
    <t>HOLLANDSE HERDERSHOND, LÅNGHÅRIG</t>
  </si>
  <si>
    <t>CIMARRÓN URUGUAYO</t>
  </si>
  <si>
    <t>GOTLANDSSTÖVARE</t>
  </si>
  <si>
    <t>*)</t>
  </si>
  <si>
    <t>BLUETICK COONHOUND</t>
  </si>
  <si>
    <t>CHODSKÝ PES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</si>
  <si>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</si>
  <si>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</si>
  <si>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</si>
  <si>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</si>
  <si>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</si>
  <si>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</si>
  <si>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</si>
  <si>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</si>
  <si>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</si>
  <si>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</si>
  <si>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</si>
  <si>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</si>
  <si>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</si>
  <si>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</si>
  <si>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</si>
  <si>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</si>
  <si>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TENTERFIELD TERRIER</t>
  </si>
  <si>
    <t>PERRO SIN PELO DEL PERÚ, PEQUENO</t>
  </si>
  <si>
    <t>PODENCO IBICENCO, KORTHÅRIG</t>
  </si>
  <si>
    <t>Per månad</t>
  </si>
  <si>
    <t>CHART POLSKI</t>
  </si>
  <si>
    <t>SALUKI</t>
  </si>
  <si>
    <t>TYSK SCHÄFERHUND</t>
  </si>
  <si>
    <t>RYSK SVART TERRIER</t>
  </si>
  <si>
    <t>PERRO SIN PELO DEL PERÚ, GRANDE</t>
  </si>
  <si>
    <t>THAI BANGKAEW DOG</t>
  </si>
  <si>
    <t>BOSANSKI OSTRODLAKI GONIC-BARAK</t>
  </si>
  <si>
    <t>OTTERHOUND</t>
  </si>
  <si>
    <t>GONCZY POLSKI</t>
  </si>
  <si>
    <t>NEDERLANDSE KOOIKERHONDJE</t>
  </si>
  <si>
    <t>Grupp / Ras</t>
  </si>
  <si>
    <t xml:space="preserve">      hundar samt sennenhundar</t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</si>
  <si>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</si>
  <si>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</si>
  <si>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</si>
  <si>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</si>
  <si>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</si>
  <si>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</si>
  <si>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</si>
  <si>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</si>
  <si>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</si>
  <si>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CESKOSLOVENSKÝ VLCIAK</t>
  </si>
  <si>
    <t>FILA BRASILEIRO</t>
  </si>
  <si>
    <t>Grupp  2  Schnauzer och pinscher, molosser och bergshundar samt sennenhundar</t>
  </si>
  <si>
    <t>Grupp</t>
  </si>
  <si>
    <t>KAI</t>
  </si>
  <si>
    <t>PODENCO IBICENCO, STRÄVHÅRIG</t>
  </si>
  <si>
    <t>HALDENSTÖVARE</t>
  </si>
  <si>
    <t>SCHILLERSTÖVARE (RASVÅRD)</t>
  </si>
  <si>
    <t>BOUVIER DES ARDENNES</t>
  </si>
  <si>
    <t>HOLLANDSE HERDERSHOND, STRÄVHÅRIG</t>
  </si>
  <si>
    <t>HRVATSKI OVCAR</t>
  </si>
  <si>
    <t>SAARLOOS WOLFHOND</t>
  </si>
  <si>
    <t>APPENZELLER SENNENHUND</t>
  </si>
  <si>
    <t>XOLOITZCUINTLE, LITEN</t>
  </si>
  <si>
    <t>XOLOITZCUINTLE, STOR</t>
  </si>
  <si>
    <t>KOREA JINDO DOG</t>
  </si>
  <si>
    <t>PODENGO PORTUGUES, CERDOSO/MÉDIO</t>
  </si>
  <si>
    <t>PODENGO PORTUGUES, LISO/MÉDIO</t>
  </si>
  <si>
    <t>XOLOITZCUINTLE, MELLAN</t>
  </si>
  <si>
    <t>ESTNISK STÖVARE</t>
  </si>
  <si>
    <t>Raskod</t>
  </si>
  <si>
    <t>Ras</t>
  </si>
  <si>
    <t>STABIJHOUN</t>
  </si>
  <si>
    <t>WORKING KELPIE</t>
  </si>
  <si>
    <t>AMERICAN HAIRLESS TERRIER</t>
  </si>
  <si>
    <t>SABUESO ESPANOL</t>
  </si>
  <si>
    <t>SARPLANINAC</t>
  </si>
  <si>
    <t>SLOVENSKÝ CUVAC</t>
  </si>
  <si>
    <t>AMERICAN TOY FOX TERRIER</t>
  </si>
  <si>
    <t>BASSET BLEU DE GASCOGNE</t>
  </si>
  <si>
    <t>PETIT BLEU DE GASCOGNE</t>
  </si>
  <si>
    <t>ÉPAGNEUL PICARD</t>
  </si>
  <si>
    <t>POLSKI OWCZAREK PODHALANSKI</t>
  </si>
  <si>
    <t>KRASKI OVCAR</t>
  </si>
  <si>
    <t>BRAQUE DU BOURBONNAIS</t>
  </si>
  <si>
    <t>GRIFFON D'ARRET À POIL DUR/KORTHALS</t>
  </si>
  <si>
    <t>Ändr. (st)</t>
  </si>
  <si>
    <t>Ändr. (%)</t>
  </si>
  <si>
    <t>Antal 2016</t>
  </si>
  <si>
    <t>Summa</t>
  </si>
  <si>
    <r>
      <rPr>
        <b/>
        <sz val="11"/>
        <rFont val="Calibri"/>
        <family val="2"/>
      </rPr>
      <t xml:space="preserve">  1)</t>
    </r>
    <r>
      <rPr>
        <sz val="11"/>
        <rFont val="Calibri"/>
        <family val="2"/>
      </rPr>
      <t xml:space="preserve"> Vall-, boskaps- och herdehundar</t>
    </r>
  </si>
  <si>
    <r>
      <rPr>
        <b/>
        <sz val="11"/>
        <rFont val="Calibri"/>
        <family val="2"/>
      </rPr>
      <t xml:space="preserve">  2)</t>
    </r>
    <r>
      <rPr>
        <sz val="11"/>
        <rFont val="Calibri"/>
        <family val="2"/>
      </rPr>
      <t xml:space="preserve"> Schnauzer och pinscher, molosser och bergs-</t>
    </r>
  </si>
  <si>
    <r>
      <rPr>
        <b/>
        <sz val="11"/>
        <rFont val="Calibri"/>
        <family val="2"/>
      </rPr>
      <t xml:space="preserve">  3)</t>
    </r>
    <r>
      <rPr>
        <sz val="11"/>
        <rFont val="Calibri"/>
        <family val="2"/>
      </rPr>
      <t xml:space="preserve"> Terrier</t>
    </r>
  </si>
  <si>
    <r>
      <rPr>
        <b/>
        <sz val="11"/>
        <rFont val="Calibri"/>
        <family val="2"/>
      </rPr>
      <t xml:space="preserve">  4)</t>
    </r>
    <r>
      <rPr>
        <sz val="11"/>
        <rFont val="Calibri"/>
        <family val="2"/>
      </rPr>
      <t xml:space="preserve"> Taxar</t>
    </r>
  </si>
  <si>
    <r>
      <rPr>
        <b/>
        <sz val="11"/>
        <rFont val="Calibri"/>
        <family val="2"/>
      </rPr>
      <t xml:space="preserve">  5)</t>
    </r>
    <r>
      <rPr>
        <sz val="11"/>
        <rFont val="Calibri"/>
        <family val="2"/>
      </rPr>
      <t xml:space="preserve"> Spetsar och raser av urhundstyp</t>
    </r>
  </si>
  <si>
    <r>
      <rPr>
        <b/>
        <sz val="11"/>
        <rFont val="Calibri"/>
        <family val="2"/>
      </rPr>
      <t xml:space="preserve">  6)</t>
    </r>
    <r>
      <rPr>
        <sz val="11"/>
        <rFont val="Calibri"/>
        <family val="2"/>
      </rPr>
      <t xml:space="preserve"> Drivande hundar samt sök- och spårhundar</t>
    </r>
  </si>
  <si>
    <r>
      <rPr>
        <b/>
        <sz val="11"/>
        <rFont val="Calibri"/>
        <family val="2"/>
      </rPr>
      <t xml:space="preserve">  7)</t>
    </r>
    <r>
      <rPr>
        <sz val="11"/>
        <rFont val="Calibri"/>
        <family val="2"/>
      </rPr>
      <t xml:space="preserve"> Stående fågelhundar</t>
    </r>
  </si>
  <si>
    <r>
      <rPr>
        <b/>
        <sz val="11"/>
        <rFont val="Calibri"/>
        <family val="2"/>
      </rPr>
      <t xml:space="preserve">  8)</t>
    </r>
    <r>
      <rPr>
        <sz val="11"/>
        <rFont val="Calibri"/>
        <family val="2"/>
      </rPr>
      <t xml:space="preserve"> Stötande, apporterande och vattenhundar</t>
    </r>
  </si>
  <si>
    <r>
      <rPr>
        <b/>
        <sz val="11"/>
        <rFont val="Calibri"/>
        <family val="2"/>
      </rPr>
      <t xml:space="preserve">  9)</t>
    </r>
    <r>
      <rPr>
        <sz val="11"/>
        <rFont val="Calibri"/>
        <family val="2"/>
      </rPr>
      <t xml:space="preserve"> Sällskapshundar</t>
    </r>
  </si>
  <si>
    <r>
      <rPr>
        <b/>
        <sz val="11"/>
        <rFont val="Calibri"/>
        <family val="2"/>
      </rPr>
      <t>10)</t>
    </r>
    <r>
      <rPr>
        <sz val="11"/>
        <rFont val="Calibri"/>
        <family val="2"/>
      </rPr>
      <t xml:space="preserve"> Vinthundar</t>
    </r>
  </si>
  <si>
    <t>2017-2016</t>
  </si>
  <si>
    <t>Antal hundar</t>
  </si>
  <si>
    <t>Antal tikar</t>
  </si>
  <si>
    <t>Totalt alla raser</t>
  </si>
  <si>
    <t>JUZJNORUSSKAJA OVTJARKA</t>
  </si>
  <si>
    <t>MINIATURE AMERICAN SHEPHERD</t>
  </si>
  <si>
    <t>AIDI</t>
  </si>
  <si>
    <t>CAO FILA DE SAO MIGUEL</t>
  </si>
  <si>
    <t>RAT TERRIER</t>
  </si>
  <si>
    <t>PODENGO PORTUGUES, LISO/GRANDE</t>
  </si>
  <si>
    <t>PORCELAINE</t>
  </si>
  <si>
    <t>TREEING WALKER COONHOUND</t>
  </si>
  <si>
    <t>BRAQUE FRANCAIS, TYPE PYRÉNÉES</t>
  </si>
  <si>
    <t>CESKY FOUSEK</t>
  </si>
  <si>
    <t>SUSSEX SPANIEL</t>
  </si>
  <si>
    <t>Antal 2017</t>
  </si>
  <si>
    <t>*)  Minst 100 st. registrerade hundar 2016</t>
  </si>
  <si>
    <t xml:space="preserve"> Minst 100 st. registrerade hundar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</si>
</sst>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5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2"/>
      <name val="Tms Rmn"/>
    </font>
    <font>
      <b/>
      <sz val="9"/>
      <color indexed="81"/>
      <name val="Tahom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3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3" fontId="3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10">
    <xf numFmtId="0" fontId="0" fillId="0" borderId="0" xfId="0"/>
    <xf numFmtId="1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9" applyFont="1" applyAlignment="1">
      <alignment horizontal="right"/>
    </xf>
    <xf numFmtId="3" fontId="14" fillId="0" borderId="0" xfId="7" applyNumberFormat="1" applyFont="1"/>
    <xf numFmtId="3" fontId="15" fillId="0" borderId="0" xfId="0" applyNumberFormat="1" applyFont="1"/>
    <xf numFmtId="164" fontId="15" fillId="0" borderId="0" xfId="7" applyNumberFormat="1" applyFont="1"/>
    <xf numFmtId="3" fontId="15" fillId="0" borderId="0" xfId="6" applyNumberFormat="1" applyFont="1"/>
    <xf numFmtId="3" fontId="15" fillId="0" borderId="0" xfId="8" applyNumberFormat="1" applyFont="1"/>
    <xf numFmtId="0" fontId="16" fillId="0" borderId="0" xfId="0" applyFont="1" applyAlignment="1">
      <alignment horizontal="center"/>
    </xf>
    <xf numFmtId="3" fontId="15" fillId="0" borderId="0" xfId="9" applyNumberFormat="1" applyFont="1"/>
    <xf numFmtId="3" fontId="15" fillId="0" borderId="0" xfId="0" applyNumberFormat="1" applyFont="1" applyAlignment="1">
      <alignment horizontal="right"/>
    </xf>
    <xf numFmtId="3" fontId="14" fillId="0" borderId="0" xfId="9" applyNumberFormat="1" applyFont="1"/>
    <xf numFmtId="3" fontId="14" fillId="0" borderId="0" xfId="9" applyNumberFormat="1" applyFont="1" applyBorder="1"/>
    <xf numFmtId="164" fontId="14" fillId="0" borderId="0" xfId="9" applyNumberFormat="1" applyFont="1"/>
    <xf numFmtId="3" fontId="15" fillId="0" borderId="0" xfId="9" applyNumberFormat="1" applyFont="1" applyBorder="1"/>
    <xf numFmtId="164" fontId="15" fillId="0" borderId="0" xfId="9" applyNumberFormat="1" applyFont="1"/>
    <xf numFmtId="3" fontId="15" fillId="0" borderId="0" xfId="9" applyNumberFormat="1" applyFont="1" applyAlignment="1">
      <alignment horizontal="center"/>
    </xf>
    <xf numFmtId="3" fontId="15" fillId="0" borderId="0" xfId="9" applyNumberFormat="1" applyFont="1" applyAlignment="1">
      <alignment horizontal="right"/>
    </xf>
    <xf numFmtId="3" fontId="16" fillId="0" borderId="0" xfId="9" applyNumberFormat="1" applyFont="1" applyAlignment="1">
      <alignment horizontal="right"/>
    </xf>
    <xf numFmtId="3" fontId="15" fillId="0" borderId="0" xfId="6" applyNumberFormat="1" applyFont="1" applyAlignment="1">
      <alignment horizontal="right"/>
    </xf>
    <xf numFmtId="3" fontId="14" fillId="0" borderId="0" xfId="0" applyNumberFormat="1" applyFont="1"/>
    <xf numFmtId="0" fontId="20" fillId="0" borderId="0" xfId="9" applyFont="1" applyAlignment="1">
      <alignment horizontal="right"/>
    </xf>
    <xf numFmtId="0" fontId="18" fillId="0" borderId="0" xfId="7" applyFont="1" applyBorder="1"/>
    <xf numFmtId="0" fontId="18" fillId="0" borderId="0" xfId="9" applyFont="1" applyAlignment="1">
      <alignment horizontal="right"/>
    </xf>
    <xf numFmtId="0" fontId="15" fillId="0" borderId="0" xfId="5" applyFont="1" applyAlignment="1">
      <alignment horizontal="center"/>
    </xf>
    <xf numFmtId="3" fontId="21" fillId="0" borderId="0" xfId="4" applyNumberFormat="1" applyFont="1"/>
    <xf numFmtId="3" fontId="30" fillId="0" borderId="0" xfId="4" applyNumberFormat="1"/>
    <xf numFmtId="3" fontId="22" fillId="0" borderId="0" xfId="4" applyNumberFormat="1" applyFont="1"/>
    <xf numFmtId="1" fontId="22" fillId="0" borderId="0" xfId="4" applyNumberFormat="1" applyFont="1"/>
    <xf numFmtId="0" fontId="14" fillId="0" borderId="0" xfId="5" applyFont="1" applyAlignment="1">
      <alignment horizontal="center"/>
    </xf>
    <xf numFmtId="164" fontId="11" fillId="0" borderId="0" xfId="10" applyNumberFormat="1" applyFont="1"/>
    <xf numFmtId="0" fontId="23" fillId="0" borderId="0" xfId="0" applyFont="1"/>
    <xf numFmtId="0" fontId="24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0" fontId="24" fillId="0" borderId="2" xfId="0" applyNumberFormat="1" applyFont="1" applyBorder="1" applyAlignment="1">
      <alignment horizontal="right"/>
    </xf>
    <xf numFmtId="0" fontId="24" fillId="0" borderId="3" xfId="0" applyNumberFormat="1" applyFont="1" applyBorder="1" applyAlignment="1">
      <alignment horizontal="right"/>
    </xf>
    <xf numFmtId="0" fontId="25" fillId="0" borderId="2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26" fillId="0" borderId="0" xfId="0" applyNumberFormat="1" applyFont="1"/>
    <xf numFmtId="0" fontId="18" fillId="0" borderId="0" xfId="0" applyNumberFormat="1" applyFont="1" applyAlignment="1">
      <alignment horizontal="left"/>
    </xf>
    <xf numFmtId="0" fontId="24" fillId="0" borderId="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24" fillId="0" borderId="5" xfId="0" applyNumberFormat="1" applyFont="1" applyBorder="1" applyAlignment="1">
      <alignment horizontal="right"/>
    </xf>
    <xf numFmtId="0" fontId="25" fillId="0" borderId="4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5" xfId="0" applyNumberFormat="1" applyFont="1" applyBorder="1" applyAlignment="1">
      <alignment horizontal="right"/>
    </xf>
    <xf numFmtId="0" fontId="24" fillId="0" borderId="0" xfId="0" applyNumberFormat="1" applyFont="1" applyAlignment="1">
      <alignment horizontal="left"/>
    </xf>
    <xf numFmtId="0" fontId="24" fillId="0" borderId="6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0" fontId="24" fillId="0" borderId="7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3" fontId="23" fillId="0" borderId="1" xfId="0" applyNumberFormat="1" applyFont="1" applyBorder="1"/>
    <xf numFmtId="3" fontId="23" fillId="0" borderId="0" xfId="0" applyNumberFormat="1" applyFont="1" applyBorder="1"/>
    <xf numFmtId="3" fontId="23" fillId="0" borderId="5" xfId="0" applyNumberFormat="1" applyFont="1" applyBorder="1"/>
    <xf numFmtId="3" fontId="27" fillId="0" borderId="0" xfId="0" applyNumberFormat="1" applyFont="1"/>
    <xf numFmtId="3" fontId="27" fillId="0" borderId="0" xfId="0" applyNumberFormat="1" applyFont="1" applyBorder="1"/>
    <xf numFmtId="3" fontId="27" fillId="0" borderId="5" xfId="0" applyNumberFormat="1" applyFont="1" applyBorder="1"/>
    <xf numFmtId="0" fontId="23" fillId="0" borderId="5" xfId="0" applyFont="1" applyBorder="1"/>
    <xf numFmtId="3" fontId="25" fillId="0" borderId="0" xfId="0" applyNumberFormat="1" applyFont="1" applyAlignment="1">
      <alignment horizontal="left"/>
    </xf>
    <xf numFmtId="3" fontId="27" fillId="0" borderId="4" xfId="0" applyNumberFormat="1" applyFont="1" applyBorder="1"/>
    <xf numFmtId="164" fontId="27" fillId="0" borderId="5" xfId="0" applyNumberFormat="1" applyFont="1" applyBorder="1"/>
    <xf numFmtId="0" fontId="27" fillId="0" borderId="5" xfId="0" applyFont="1" applyBorder="1"/>
    <xf numFmtId="16" fontId="25" fillId="0" borderId="0" xfId="0" applyNumberFormat="1" applyFont="1" applyAlignment="1">
      <alignment horizontal="left"/>
    </xf>
    <xf numFmtId="3" fontId="25" fillId="0" borderId="0" xfId="0" applyNumberFormat="1" applyFont="1"/>
    <xf numFmtId="3" fontId="23" fillId="0" borderId="0" xfId="0" applyNumberFormat="1" applyFont="1"/>
    <xf numFmtId="0" fontId="27" fillId="0" borderId="0" xfId="0" applyFont="1"/>
    <xf numFmtId="3" fontId="27" fillId="0" borderId="6" xfId="0" applyNumberFormat="1" applyFont="1" applyBorder="1"/>
    <xf numFmtId="3" fontId="27" fillId="0" borderId="7" xfId="0" applyNumberFormat="1" applyFont="1" applyBorder="1"/>
    <xf numFmtId="164" fontId="27" fillId="0" borderId="0" xfId="0" applyNumberFormat="1" applyFont="1"/>
    <xf numFmtId="3" fontId="25" fillId="0" borderId="0" xfId="0" applyNumberFormat="1" applyFont="1" applyBorder="1"/>
    <xf numFmtId="164" fontId="25" fillId="0" borderId="0" xfId="0" applyNumberFormat="1" applyFont="1" applyBorder="1"/>
    <xf numFmtId="0" fontId="25" fillId="0" borderId="0" xfId="0" applyFont="1" applyAlignment="1">
      <alignment horizontal="left"/>
    </xf>
    <xf numFmtId="0" fontId="23" fillId="0" borderId="0" xfId="0" applyFont="1" applyBorder="1"/>
    <xf numFmtId="0" fontId="23" fillId="0" borderId="0" xfId="0" applyFont="1" applyAlignment="1">
      <alignment horizontal="left"/>
    </xf>
    <xf numFmtId="3" fontId="10" fillId="0" borderId="0" xfId="4" applyNumberFormat="1" applyFont="1"/>
    <xf numFmtId="3" fontId="31" fillId="0" borderId="0" xfId="4" applyNumberFormat="1" applyFont="1"/>
    <xf numFmtId="0" fontId="15" fillId="0" borderId="0" xfId="5" applyFont="1"/>
    <xf numFmtId="0" fontId="33" fillId="0" borderId="0" xfId="5" applyFont="1" applyAlignment="1">
      <alignment horizontal="center"/>
    </xf>
    <xf numFmtId="0" fontId="32" fillId="0" borderId="0" xfId="0" applyFont="1" applyAlignment="1">
      <alignment horizontal="center"/>
    </xf>
    <xf numFmtId="3" fontId="15" fillId="0" borderId="0" xfId="5" applyNumberFormat="1" applyFont="1"/>
    <xf numFmtId="165" fontId="33" fillId="0" borderId="0" xfId="4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1" fontId="33" fillId="0" borderId="0" xfId="4" applyNumberFormat="1" applyFont="1" applyAlignment="1">
      <alignment horizontal="right"/>
    </xf>
    <xf numFmtId="1" fontId="32" fillId="0" borderId="0" xfId="0" applyNumberFormat="1" applyFont="1"/>
    <xf numFmtId="1" fontId="10" fillId="0" borderId="0" xfId="4" applyNumberFormat="1" applyFont="1"/>
    <xf numFmtId="0" fontId="34" fillId="0" borderId="0" xfId="0" applyFont="1"/>
    <xf numFmtId="3" fontId="34" fillId="0" borderId="0" xfId="0" applyNumberFormat="1" applyFont="1"/>
    <xf numFmtId="0" fontId="14" fillId="0" borderId="4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32" fillId="0" borderId="0" xfId="0" applyFont="1"/>
    <xf numFmtId="3" fontId="22" fillId="0" borderId="0" xfId="4" applyNumberFormat="1" applyFont="1" applyAlignment="1">
      <alignment horizontal="center"/>
    </xf>
    <xf numFmtId="0" fontId="24" fillId="0" borderId="0" xfId="9" applyFont="1" applyAlignment="1">
      <alignment horizontal="left"/>
    </xf>
    <xf numFmtId="3" fontId="33" fillId="0" borderId="0" xfId="5" applyNumberFormat="1" applyFont="1"/>
    <xf numFmtId="164" fontId="27" fillId="0" borderId="5" xfId="10" applyNumberFormat="1" applyFont="1" applyBorder="1"/>
    <xf numFmtId="0" fontId="15" fillId="0" borderId="0" xfId="0" applyFont="1" applyAlignment="1">
      <alignment horizontal="center"/>
    </xf>
    <xf numFmtId="3" fontId="38" fillId="0" borderId="0" xfId="4" applyNumberFormat="1" applyFont="1"/>
    <xf numFmtId="3" fontId="39" fillId="0" borderId="0" xfId="4" applyNumberFormat="1" applyFont="1"/>
    <xf numFmtId="3" fontId="40" fillId="0" borderId="0" xfId="4" applyNumberFormat="1" applyFont="1"/>
    <xf numFmtId="0" fontId="41" fillId="0" borderId="0" xfId="9" applyFont="1" applyAlignment="1">
      <alignment horizontal="right"/>
    </xf>
    <xf numFmtId="3" fontId="32" fillId="0" borderId="0" xfId="9" applyNumberFormat="1" applyFont="1"/>
    <xf numFmtId="164" fontId="42" fillId="0" borderId="0" xfId="10" applyNumberFormat="1" applyFont="1"/>
    <xf numFmtId="1" fontId="32" fillId="0" borderId="0" xfId="6" applyNumberFormat="1" applyFont="1" applyAlignment="1">
      <alignment horizontal="center"/>
    </xf>
    <xf numFmtId="164" fontId="32" fillId="0" borderId="0" xfId="9" applyNumberFormat="1" applyFont="1"/>
    <xf numFmtId="3" fontId="32" fillId="0" borderId="0" xfId="9" applyNumberFormat="1" applyFont="1" applyBorder="1"/>
    <xf numFmtId="3" fontId="34" fillId="0" borderId="0" xfId="0" applyNumberFormat="1" applyFont="1" applyBorder="1"/>
    <xf numFmtId="0" fontId="5" fillId="0" borderId="0" xfId="21"/>
    <xf numFmtId="3" fontId="44" fillId="0" borderId="0" xfId="21" applyNumberFormat="1" applyFont="1"/>
    <xf numFmtId="3" fontId="5" fillId="0" borderId="0" xfId="21" applyNumberFormat="1"/>
    <xf numFmtId="0" fontId="5" fillId="0" borderId="0" xfId="21" applyAlignment="1">
      <alignment horizontal="center"/>
    </xf>
    <xf numFmtId="0" fontId="44" fillId="0" borderId="0" xfId="21" applyFont="1" applyAlignment="1">
      <alignment horizontal="center"/>
    </xf>
    <xf numFmtId="164" fontId="20" fillId="0" borderId="0" xfId="9" applyNumberFormat="1" applyFont="1" applyFill="1" applyAlignment="1">
      <alignment horizontal="right"/>
    </xf>
    <xf numFmtId="164" fontId="22" fillId="0" borderId="0" xfId="10" applyNumberFormat="1" applyFont="1" applyFill="1"/>
    <xf numFmtId="164" fontId="11" fillId="0" borderId="0" xfId="10" applyNumberFormat="1" applyFont="1" applyFill="1"/>
    <xf numFmtId="164" fontId="35" fillId="0" borderId="0" xfId="10" applyNumberFormat="1" applyFont="1" applyFill="1"/>
    <xf numFmtId="0" fontId="45" fillId="0" borderId="0" xfId="9" applyFont="1" applyAlignment="1">
      <alignment horizontal="left"/>
    </xf>
    <xf numFmtId="0" fontId="16" fillId="0" borderId="0" xfId="5" applyFont="1" applyAlignment="1">
      <alignment horizontal="center"/>
    </xf>
    <xf numFmtId="0" fontId="16" fillId="0" borderId="0" xfId="5" applyFont="1"/>
    <xf numFmtId="3" fontId="16" fillId="0" borderId="0" xfId="5" applyNumberFormat="1" applyFont="1" applyBorder="1" applyAlignment="1">
      <alignment horizontal="right"/>
    </xf>
    <xf numFmtId="1" fontId="14" fillId="0" borderId="0" xfId="5" applyNumberFormat="1" applyFont="1" applyAlignment="1">
      <alignment horizontal="center"/>
    </xf>
    <xf numFmtId="164" fontId="14" fillId="0" borderId="0" xfId="5" applyNumberFormat="1" applyFont="1"/>
    <xf numFmtId="164" fontId="15" fillId="0" borderId="0" xfId="5" applyNumberFormat="1" applyFont="1"/>
    <xf numFmtId="1" fontId="17" fillId="0" borderId="0" xfId="5" applyNumberFormat="1" applyFont="1" applyAlignment="1">
      <alignment horizontal="right"/>
    </xf>
    <xf numFmtId="0" fontId="15" fillId="0" borderId="0" xfId="5" applyFont="1" applyBorder="1"/>
    <xf numFmtId="0" fontId="32" fillId="0" borderId="0" xfId="5" applyFont="1"/>
    <xf numFmtId="3" fontId="32" fillId="0" borderId="0" xfId="5" applyNumberFormat="1" applyFont="1"/>
    <xf numFmtId="0" fontId="41" fillId="0" borderId="0" xfId="5" applyFont="1" applyAlignment="1">
      <alignment horizontal="center"/>
    </xf>
    <xf numFmtId="0" fontId="41" fillId="0" borderId="0" xfId="5" applyFont="1"/>
    <xf numFmtId="3" fontId="41" fillId="0" borderId="0" xfId="5" applyNumberFormat="1" applyFont="1" applyBorder="1" applyAlignment="1">
      <alignment horizontal="right"/>
    </xf>
    <xf numFmtId="3" fontId="33" fillId="0" borderId="0" xfId="5" applyNumberFormat="1" applyFont="1" applyFill="1"/>
    <xf numFmtId="164" fontId="33" fillId="0" borderId="0" xfId="5" applyNumberFormat="1" applyFont="1"/>
    <xf numFmtId="0" fontId="43" fillId="0" borderId="0" xfId="5" applyFont="1" applyFill="1"/>
    <xf numFmtId="3" fontId="32" fillId="0" borderId="0" xfId="5" applyNumberFormat="1" applyFont="1" applyFill="1"/>
    <xf numFmtId="164" fontId="32" fillId="0" borderId="0" xfId="5" applyNumberFormat="1" applyFont="1"/>
    <xf numFmtId="0" fontId="32" fillId="0" borderId="0" xfId="5" applyFont="1" applyFill="1"/>
    <xf numFmtId="0" fontId="32" fillId="0" borderId="0" xfId="5" applyFont="1" applyBorder="1"/>
    <xf numFmtId="0" fontId="32" fillId="0" borderId="0" xfId="5" applyFont="1" applyAlignment="1">
      <alignment horizontal="center"/>
    </xf>
    <xf numFmtId="3" fontId="32" fillId="0" borderId="0" xfId="0" applyNumberFormat="1" applyFont="1" applyBorder="1"/>
    <xf numFmtId="164" fontId="5" fillId="2" borderId="0" xfId="10" applyNumberFormat="1" applyFont="1" applyFill="1"/>
    <xf numFmtId="3" fontId="25" fillId="0" borderId="7" xfId="0" applyNumberFormat="1" applyFont="1" applyBorder="1" applyAlignment="1">
      <alignment horizontal="left"/>
    </xf>
    <xf numFmtId="3" fontId="27" fillId="0" borderId="8" xfId="0" applyNumberFormat="1" applyFont="1" applyBorder="1"/>
    <xf numFmtId="3" fontId="34" fillId="0" borderId="7" xfId="0" applyNumberFormat="1" applyFont="1" applyBorder="1"/>
    <xf numFmtId="0" fontId="27" fillId="0" borderId="8" xfId="0" applyFont="1" applyBorder="1"/>
    <xf numFmtId="1" fontId="24" fillId="0" borderId="4" xfId="0" applyNumberFormat="1" applyFont="1" applyBorder="1" applyAlignment="1">
      <alignment horizontal="right"/>
    </xf>
    <xf numFmtId="3" fontId="46" fillId="0" borderId="0" xfId="0" applyNumberFormat="1" applyFont="1"/>
    <xf numFmtId="3" fontId="47" fillId="0" borderId="0" xfId="0" applyNumberFormat="1" applyFont="1"/>
    <xf numFmtId="3" fontId="32" fillId="0" borderId="0" xfId="0" applyNumberFormat="1" applyFont="1"/>
    <xf numFmtId="3" fontId="49" fillId="0" borderId="0" xfId="4" applyNumberFormat="1" applyFont="1"/>
    <xf numFmtId="164" fontId="49" fillId="0" borderId="0" xfId="10" applyNumberFormat="1" applyFont="1" applyFill="1"/>
    <xf numFmtId="164" fontId="21" fillId="0" borderId="0" xfId="4" applyNumberFormat="1" applyFont="1" applyFill="1"/>
    <xf numFmtId="164" fontId="30" fillId="0" borderId="0" xfId="4" applyNumberFormat="1" applyFill="1"/>
    <xf numFmtId="164" fontId="33" fillId="0" borderId="0" xfId="4" applyNumberFormat="1" applyFont="1" applyAlignment="1">
      <alignment horizontal="right"/>
    </xf>
    <xf numFmtId="164" fontId="35" fillId="0" borderId="0" xfId="4" applyNumberFormat="1" applyFont="1"/>
    <xf numFmtId="0" fontId="1" fillId="0" borderId="0" xfId="27"/>
    <xf numFmtId="3" fontId="1" fillId="0" borderId="0" xfId="27" applyNumberFormat="1"/>
    <xf numFmtId="0" fontId="44" fillId="0" borderId="0" xfId="27" applyFont="1"/>
    <xf numFmtId="0" fontId="44" fillId="0" borderId="0" xfId="27" applyFont="1" applyAlignment="1">
      <alignment horizontal="right"/>
    </xf>
    <xf numFmtId="3" fontId="44" fillId="0" borderId="0" xfId="27" applyNumberFormat="1" applyFont="1"/>
    <xf numFmtId="3" fontId="48" fillId="0" borderId="0" xfId="0" applyNumberFormat="1" applyFont="1"/>
    <xf numFmtId="0" fontId="15" fillId="0" borderId="0" xfId="9" applyFont="1"/>
    <xf numFmtId="3" fontId="1" fillId="0" borderId="0" xfId="4" applyNumberFormat="1" applyFont="1"/>
    <xf numFmtId="164" fontId="42" fillId="0" borderId="0" xfId="10" applyNumberFormat="1" applyFont="1" applyFill="1"/>
    <xf numFmtId="3" fontId="50" fillId="0" borderId="0" xfId="4" applyNumberFormat="1" applyFont="1"/>
    <xf numFmtId="164" fontId="50" fillId="0" borderId="0" xfId="10" applyNumberFormat="1" applyFont="1" applyFill="1"/>
    <xf numFmtId="3" fontId="42" fillId="0" borderId="0" xfId="4" applyNumberFormat="1" applyFont="1"/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0" fontId="27" fillId="0" borderId="5" xfId="10" applyNumberFormat="1" applyFont="1" applyBorder="1"/>
    <xf numFmtId="0" fontId="1" fillId="0" borderId="0" xfId="27" applyAlignment="1">
      <alignment horizontal="center"/>
    </xf>
    <xf numFmtId="0" fontId="44" fillId="0" borderId="0" xfId="27" applyFont="1" applyAlignment="1">
      <alignment horizontal="center"/>
    </xf>
    <xf numFmtId="0" fontId="1" fillId="0" borderId="0" xfId="28"/>
    <xf numFmtId="3" fontId="44" fillId="0" borderId="0" xfId="27" applyNumberFormat="1" applyFont="1" applyAlignment="1">
      <alignment horizontal="right"/>
    </xf>
    <xf numFmtId="3" fontId="44" fillId="0" borderId="0" xfId="28" applyNumberFormat="1" applyFont="1"/>
    <xf numFmtId="10" fontId="44" fillId="0" borderId="0" xfId="29" applyNumberFormat="1" applyFont="1"/>
    <xf numFmtId="0" fontId="44" fillId="0" borderId="0" xfId="28" applyFont="1"/>
    <xf numFmtId="3" fontId="32" fillId="0" borderId="0" xfId="27" applyNumberFormat="1" applyFont="1"/>
    <xf numFmtId="3" fontId="1" fillId="0" borderId="0" xfId="28" applyNumberFormat="1"/>
    <xf numFmtId="164" fontId="1" fillId="0" borderId="0" xfId="29" applyNumberFormat="1" applyFont="1"/>
    <xf numFmtId="164" fontId="16" fillId="0" borderId="0" xfId="9" applyNumberFormat="1" applyFont="1" applyAlignment="1">
      <alignment horizontal="right"/>
    </xf>
    <xf numFmtId="0" fontId="25" fillId="0" borderId="0" xfId="9" applyFont="1" applyAlignment="1">
      <alignment horizontal="center"/>
    </xf>
    <xf numFmtId="10" fontId="22" fillId="0" borderId="0" xfId="10" applyNumberFormat="1" applyFont="1" applyFill="1"/>
    <xf numFmtId="10" fontId="38" fillId="0" borderId="0" xfId="10" applyNumberFormat="1" applyFont="1" applyFill="1"/>
    <xf numFmtId="0" fontId="51" fillId="0" borderId="0" xfId="0" applyFont="1"/>
    <xf numFmtId="3" fontId="51" fillId="0" borderId="0" xfId="0" applyNumberFormat="1" applyFont="1" applyBorder="1" applyAlignment="1">
      <alignment horizontal="right"/>
    </xf>
    <xf numFmtId="0" fontId="51" fillId="0" borderId="0" xfId="9" applyFont="1" applyAlignment="1">
      <alignment horizontal="right"/>
    </xf>
    <xf numFmtId="164" fontId="1" fillId="0" borderId="0" xfId="10" applyNumberFormat="1" applyFont="1"/>
    <xf numFmtId="3" fontId="1" fillId="0" borderId="0" xfId="30" applyNumberFormat="1"/>
    <xf numFmtId="3" fontId="1" fillId="0" borderId="0" xfId="27" applyNumberFormat="1" applyFont="1" applyAlignment="1">
      <alignment horizontal="right"/>
    </xf>
    <xf numFmtId="3" fontId="1" fillId="0" borderId="0" xfId="31" applyNumberFormat="1"/>
    <xf numFmtId="3" fontId="14" fillId="0" borderId="0" xfId="9" applyNumberFormat="1" applyFont="1" applyAlignment="1">
      <alignment horizontal="center"/>
    </xf>
    <xf numFmtId="3" fontId="14" fillId="0" borderId="0" xfId="5" applyNumberFormat="1" applyFont="1" applyAlignment="1">
      <alignment horizontal="right"/>
    </xf>
    <xf numFmtId="3" fontId="15" fillId="0" borderId="0" xfId="5" applyNumberFormat="1" applyFont="1" applyAlignment="1">
      <alignment horizontal="right"/>
    </xf>
    <xf numFmtId="0" fontId="52" fillId="0" borderId="0" xfId="5" applyFont="1" applyBorder="1"/>
    <xf numFmtId="3" fontId="15" fillId="0" borderId="0" xfId="7" applyNumberFormat="1" applyFont="1" applyAlignment="1">
      <alignment horizontal="right"/>
    </xf>
    <xf numFmtId="3" fontId="1" fillId="0" borderId="0" xfId="31" applyNumberFormat="1" applyAlignment="1">
      <alignment horizontal="right"/>
    </xf>
    <xf numFmtId="3" fontId="32" fillId="0" borderId="0" xfId="5" applyNumberFormat="1" applyFont="1" applyAlignment="1">
      <alignment horizontal="right"/>
    </xf>
    <xf numFmtId="1" fontId="53" fillId="0" borderId="0" xfId="5" applyNumberFormat="1" applyFont="1" applyAlignment="1">
      <alignment horizontal="center"/>
    </xf>
    <xf numFmtId="3" fontId="1" fillId="0" borderId="0" xfId="31" applyNumberFormat="1" applyFont="1"/>
    <xf numFmtId="3" fontId="33" fillId="0" borderId="0" xfId="5" applyNumberFormat="1" applyFont="1" applyFill="1" applyAlignment="1">
      <alignment horizontal="center"/>
    </xf>
    <xf numFmtId="0" fontId="54" fillId="0" borderId="0" xfId="5" applyFont="1" applyFill="1" applyAlignment="1">
      <alignment horizontal="right"/>
    </xf>
    <xf numFmtId="0" fontId="55" fillId="0" borderId="0" xfId="5" applyFont="1" applyBorder="1"/>
    <xf numFmtId="165" fontId="33" fillId="0" borderId="0" xfId="31" applyNumberFormat="1" applyFont="1" applyAlignment="1">
      <alignment horizontal="right"/>
    </xf>
    <xf numFmtId="1" fontId="44" fillId="0" borderId="0" xfId="27" applyNumberFormat="1" applyFont="1" applyAlignment="1">
      <alignment horizontal="right"/>
    </xf>
  </cellXfs>
  <cellStyles count="32">
    <cellStyle name="Normal" xfId="0" builtinId="0"/>
    <cellStyle name="Normal 10" xfId="19"/>
    <cellStyle name="Normal 11" xfId="21"/>
    <cellStyle name="Normal 11 2" xfId="22"/>
    <cellStyle name="Normal 11 3" xfId="28"/>
    <cellStyle name="Normal 12" xfId="24"/>
    <cellStyle name="Normal 13" xfId="25"/>
    <cellStyle name="Normal 14" xfId="27"/>
    <cellStyle name="Normal 2" xfId="1"/>
    <cellStyle name="Normal 3" xfId="2"/>
    <cellStyle name="Normal 4" xfId="3"/>
    <cellStyle name="Normal 4 2" xfId="4"/>
    <cellStyle name="Normal 4 2 2" xfId="16"/>
    <cellStyle name="Normal 4 2 3" xfId="23"/>
    <cellStyle name="Normal 4 2 3 2" xfId="31"/>
    <cellStyle name="Normal 4 2 4" xfId="30"/>
    <cellStyle name="Normal 5" xfId="5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Procent 3" xfId="20"/>
    <cellStyle name="Procent 4" xfId="26"/>
    <cellStyle name="Procent 5" xfId="29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Ref="A1">
    <outlinePr summaryBelow="0" summaryRight="0"/>
  </sheetPr>
  <dimension ref="A1:Q86"/>
  <sheetViews>
    <sheetView zoomScaleNormal="100" workbookViewId="0">
      <selection activeCell="A2" sqref="A2"/>
    </sheetView>
  </sheetViews>
  <sheetFormatPr defaultColWidth="11.33203125" defaultRowHeight="15.6" x14ac:dyDescent="0.3"/>
  <cols>
    <col min="1" max="1" width="10.33203125" style="81" customWidth="1"/>
    <col min="2" max="4" width="9.5546875" style="32" customWidth="1"/>
    <col min="5" max="5" width="9.5546875" style="80" customWidth="1"/>
    <col min="6" max="6" width="9.5546875" style="72" customWidth="1"/>
    <col min="7" max="11" width="9.5546875" style="32" customWidth="1"/>
    <col min="12" max="12" width="9.77734375" style="32" customWidth="1"/>
    <col min="13" max="13" width="10" style="32" customWidth="1"/>
    <col min="14" max="14" width="9.5546875" style="93" customWidth="1"/>
    <col min="15" max="19" width="9.5546875" style="32" customWidth="1"/>
    <col min="20" max="16384" width="11.33203125" style="32"/>
  </cols>
  <sheetData>
    <row r="1" spans="1:17" ht="10.5" customHeight="1" x14ac:dyDescent="0.35">
      <c r="A1" s="32"/>
      <c r="B1" s="33"/>
      <c r="C1" s="34"/>
      <c r="D1" s="34"/>
      <c r="E1" s="34"/>
      <c r="F1" s="35"/>
      <c r="G1" s="36"/>
      <c r="H1" s="36"/>
      <c r="I1" s="36"/>
      <c r="J1" s="36"/>
      <c r="K1" s="37"/>
      <c r="L1" s="38"/>
      <c r="M1" s="39"/>
      <c r="P1" s="40"/>
      <c r="Q1" s="40"/>
    </row>
    <row r="2" spans="1:17" ht="18" x14ac:dyDescent="0.35">
      <c r="A2" s="41" t="s">
        <v>281</v>
      </c>
      <c r="B2" s="42" t="s">
        <v>282</v>
      </c>
      <c r="C2" s="43" t="s">
        <v>282</v>
      </c>
      <c r="D2" s="43" t="s">
        <v>282</v>
      </c>
      <c r="E2" s="43" t="s">
        <v>282</v>
      </c>
      <c r="F2" s="44" t="s">
        <v>282</v>
      </c>
      <c r="G2" s="95" t="s">
        <v>300</v>
      </c>
      <c r="H2" s="96" t="s">
        <v>300</v>
      </c>
      <c r="I2" s="96" t="s">
        <v>300</v>
      </c>
      <c r="J2" s="96" t="s">
        <v>300</v>
      </c>
      <c r="K2" s="96" t="s">
        <v>300</v>
      </c>
      <c r="L2" s="47" t="s">
        <v>283</v>
      </c>
      <c r="M2" s="48" t="s">
        <v>284</v>
      </c>
      <c r="P2" s="40"/>
      <c r="Q2" s="40"/>
    </row>
    <row r="3" spans="1:17" ht="18" x14ac:dyDescent="0.35">
      <c r="A3" s="41"/>
      <c r="B3" s="150">
        <v>2013</v>
      </c>
      <c r="C3" s="49">
        <f>B3+1</f>
        <v>2014</v>
      </c>
      <c r="D3" s="49">
        <f>C3+1</f>
        <v>2015</v>
      </c>
      <c r="E3" s="49">
        <f>D3+1</f>
        <v>2016</v>
      </c>
      <c r="F3" s="50">
        <f>E3+1</f>
        <v>2017</v>
      </c>
      <c r="G3" s="45">
        <f>B3</f>
        <v>2013</v>
      </c>
      <c r="H3" s="45">
        <f t="shared" ref="H3:K3" si="0">C3</f>
        <v>2014</v>
      </c>
      <c r="I3" s="45">
        <f t="shared" si="0"/>
        <v>2015</v>
      </c>
      <c r="J3" s="45">
        <f t="shared" si="0"/>
        <v>2016</v>
      </c>
      <c r="K3" s="46">
        <f t="shared" si="0"/>
        <v>2017</v>
      </c>
      <c r="L3" s="172" t="s">
        <v>372</v>
      </c>
      <c r="M3" s="173" t="s">
        <v>372</v>
      </c>
      <c r="P3" s="40"/>
      <c r="Q3" s="40"/>
    </row>
    <row r="4" spans="1:17" ht="9.75" customHeight="1" thickBot="1" x14ac:dyDescent="0.4">
      <c r="A4" s="51"/>
      <c r="B4" s="52"/>
      <c r="C4" s="53"/>
      <c r="D4" s="53"/>
      <c r="E4" s="53"/>
      <c r="F4" s="54"/>
      <c r="G4" s="55"/>
      <c r="H4" s="55"/>
      <c r="I4" s="55"/>
      <c r="J4" s="55"/>
      <c r="K4" s="56"/>
      <c r="L4" s="57"/>
      <c r="M4" s="58"/>
      <c r="P4" s="40"/>
    </row>
    <row r="5" spans="1:17" ht="15" customHeight="1" x14ac:dyDescent="0.35">
      <c r="A5" s="51"/>
      <c r="B5" s="59"/>
      <c r="C5" s="60"/>
      <c r="D5" s="60"/>
      <c r="E5" s="60"/>
      <c r="F5" s="61"/>
      <c r="G5" s="62"/>
      <c r="H5" s="62"/>
      <c r="I5" s="62"/>
      <c r="J5" s="63"/>
      <c r="K5" s="64"/>
      <c r="M5" s="65"/>
    </row>
    <row r="6" spans="1:17" ht="15" customHeight="1" x14ac:dyDescent="0.3">
      <c r="A6" s="66" t="s">
        <v>285</v>
      </c>
      <c r="B6" s="67">
        <f>G6</f>
        <v>3351</v>
      </c>
      <c r="C6" s="63">
        <f>H6</f>
        <v>3942</v>
      </c>
      <c r="D6" s="63">
        <f>I6</f>
        <v>2803</v>
      </c>
      <c r="E6" s="63">
        <f>J6</f>
        <v>3278</v>
      </c>
      <c r="F6" s="64">
        <f>K6</f>
        <v>3606</v>
      </c>
      <c r="G6" s="112">
        <f>3703+63+15-430</f>
        <v>3351</v>
      </c>
      <c r="H6" s="112">
        <f>3790+120+32</f>
        <v>3942</v>
      </c>
      <c r="I6" s="112">
        <f>2749+23+31</f>
        <v>2803</v>
      </c>
      <c r="J6" s="63">
        <f>3153+65+34+26</f>
        <v>3278</v>
      </c>
      <c r="K6" s="64">
        <f>3475+55+76</f>
        <v>3606</v>
      </c>
      <c r="L6" s="94">
        <f>F6-E6</f>
        <v>328</v>
      </c>
      <c r="M6" s="101">
        <f>L6/E6</f>
        <v>0.10006101281269067</v>
      </c>
    </row>
    <row r="7" spans="1:17" ht="15" customHeight="1" x14ac:dyDescent="0.3">
      <c r="A7" s="66"/>
      <c r="B7" s="67"/>
      <c r="C7" s="63"/>
      <c r="D7" s="63"/>
      <c r="E7" s="63"/>
      <c r="F7" s="64"/>
      <c r="G7" s="112"/>
      <c r="H7" s="112"/>
      <c r="I7" s="112"/>
      <c r="J7" s="63"/>
      <c r="K7" s="64"/>
      <c r="L7" s="94"/>
      <c r="M7" s="69"/>
    </row>
    <row r="8" spans="1:17" ht="15" customHeight="1" x14ac:dyDescent="0.3">
      <c r="A8" s="66" t="s">
        <v>286</v>
      </c>
      <c r="B8" s="67">
        <f>B6+G8</f>
        <v>6660</v>
      </c>
      <c r="C8" s="63">
        <f>C6+H8</f>
        <v>7421</v>
      </c>
      <c r="D8" s="63">
        <f>D6+I8</f>
        <v>6019</v>
      </c>
      <c r="E8" s="63">
        <f>E6+J8</f>
        <v>6881</v>
      </c>
      <c r="F8" s="64">
        <f>F6+K8</f>
        <v>6568</v>
      </c>
      <c r="G8" s="112">
        <f>3212+57+40</f>
        <v>3309</v>
      </c>
      <c r="H8" s="112">
        <f>3390+70+22-3</f>
        <v>3479</v>
      </c>
      <c r="I8" s="112">
        <f>3126+58+32</f>
        <v>3216</v>
      </c>
      <c r="J8" s="63">
        <f>3491+72+40</f>
        <v>3603</v>
      </c>
      <c r="K8" s="64">
        <f>2842+63+57</f>
        <v>2962</v>
      </c>
      <c r="L8" s="94">
        <f>F8-E8</f>
        <v>-313</v>
      </c>
      <c r="M8" s="101">
        <f>L8/E8</f>
        <v>-4.5487574480453423E-2</v>
      </c>
    </row>
    <row r="9" spans="1:17" ht="15" customHeight="1" x14ac:dyDescent="0.3">
      <c r="A9" s="66"/>
      <c r="B9" s="67"/>
      <c r="C9" s="63"/>
      <c r="D9" s="63"/>
      <c r="E9" s="63"/>
      <c r="F9" s="64"/>
      <c r="G9" s="112"/>
      <c r="H9" s="112"/>
      <c r="I9" s="112"/>
      <c r="J9" s="63"/>
      <c r="K9" s="64"/>
      <c r="L9" s="94"/>
      <c r="M9" s="69"/>
    </row>
    <row r="10" spans="1:17" ht="15" customHeight="1" x14ac:dyDescent="0.3">
      <c r="A10" s="66" t="s">
        <v>287</v>
      </c>
      <c r="B10" s="67">
        <f>B8+G10</f>
        <v>10571</v>
      </c>
      <c r="C10" s="63">
        <f>C8+H10</f>
        <v>11702</v>
      </c>
      <c r="D10" s="63">
        <f>D8+I10</f>
        <v>10604</v>
      </c>
      <c r="E10" s="63">
        <f>E8+J10</f>
        <v>10797</v>
      </c>
      <c r="F10" s="64">
        <f>F8+K10</f>
        <v>10759</v>
      </c>
      <c r="G10" s="112">
        <f>3828+70+13</f>
        <v>3911</v>
      </c>
      <c r="H10" s="112">
        <f>4179+82+20</f>
        <v>4281</v>
      </c>
      <c r="I10" s="112">
        <f>4456+80+49</f>
        <v>4585</v>
      </c>
      <c r="J10" s="63">
        <f>3804+105+7</f>
        <v>3916</v>
      </c>
      <c r="K10" s="64">
        <f>4082+48+61</f>
        <v>4191</v>
      </c>
      <c r="L10" s="94">
        <f>F10-E10</f>
        <v>-38</v>
      </c>
      <c r="M10" s="101">
        <f>L10/E10</f>
        <v>-3.5194961563397241E-3</v>
      </c>
    </row>
    <row r="11" spans="1:17" ht="15" customHeight="1" x14ac:dyDescent="0.3">
      <c r="A11" s="66"/>
      <c r="B11" s="67"/>
      <c r="C11" s="63"/>
      <c r="D11" s="63"/>
      <c r="E11" s="63"/>
      <c r="F11" s="64"/>
      <c r="G11" s="72"/>
      <c r="H11" s="72"/>
      <c r="I11" s="112"/>
      <c r="J11" s="63"/>
      <c r="K11" s="64"/>
      <c r="L11" s="94"/>
      <c r="M11" s="69"/>
    </row>
    <row r="12" spans="1:17" ht="15" customHeight="1" x14ac:dyDescent="0.3">
      <c r="A12" s="66" t="s">
        <v>288</v>
      </c>
      <c r="B12" s="67">
        <f>B10+G12</f>
        <v>16492</v>
      </c>
      <c r="C12" s="63">
        <f>C10+H12</f>
        <v>17206</v>
      </c>
      <c r="D12" s="63">
        <f>D10+I12</f>
        <v>16030</v>
      </c>
      <c r="E12" s="63">
        <f>E10+J12</f>
        <v>16199</v>
      </c>
      <c r="F12" s="64">
        <f>F10+K12</f>
        <v>15824</v>
      </c>
      <c r="G12" s="63">
        <f>5848+43+30</f>
        <v>5921</v>
      </c>
      <c r="H12" s="63">
        <f>5363+90+51</f>
        <v>5504</v>
      </c>
      <c r="I12" s="63">
        <f>5327+59+40</f>
        <v>5426</v>
      </c>
      <c r="J12" s="63">
        <f>5277+79+46</f>
        <v>5402</v>
      </c>
      <c r="K12" s="64">
        <f>4963+55+47</f>
        <v>5065</v>
      </c>
      <c r="L12" s="94">
        <f>F12-E12</f>
        <v>-375</v>
      </c>
      <c r="M12" s="101">
        <f>L12/E12</f>
        <v>-2.3149577134391013E-2</v>
      </c>
    </row>
    <row r="13" spans="1:17" ht="15" customHeight="1" x14ac:dyDescent="0.3">
      <c r="A13" s="70"/>
      <c r="B13" s="67"/>
      <c r="C13" s="63"/>
      <c r="D13" s="63"/>
      <c r="E13" s="63"/>
      <c r="F13" s="64"/>
      <c r="G13" s="63"/>
      <c r="H13" s="63"/>
      <c r="I13" s="63"/>
      <c r="J13" s="63"/>
      <c r="K13" s="64"/>
      <c r="L13" s="94"/>
      <c r="M13" s="69"/>
    </row>
    <row r="14" spans="1:17" ht="15" customHeight="1" x14ac:dyDescent="0.3">
      <c r="A14" s="66" t="s">
        <v>289</v>
      </c>
      <c r="B14" s="67">
        <f>B12+G14</f>
        <v>23161</v>
      </c>
      <c r="C14" s="63">
        <f>C12+H14</f>
        <v>23037</v>
      </c>
      <c r="D14" s="63">
        <f>D12+I14</f>
        <v>21339</v>
      </c>
      <c r="E14" s="63">
        <f>E12+J14</f>
        <v>22076</v>
      </c>
      <c r="F14" s="64">
        <f>F12+K14</f>
        <v>22478</v>
      </c>
      <c r="G14" s="63">
        <f>6483+124+62</f>
        <v>6669</v>
      </c>
      <c r="H14" s="63">
        <f>5641+139+51</f>
        <v>5831</v>
      </c>
      <c r="I14" s="63">
        <f>5233+51+25</f>
        <v>5309</v>
      </c>
      <c r="J14" s="63">
        <f>5750+87+40</f>
        <v>5877</v>
      </c>
      <c r="K14" s="64">
        <f>6492+126+36</f>
        <v>6654</v>
      </c>
      <c r="L14" s="94">
        <f>F14-E14</f>
        <v>402</v>
      </c>
      <c r="M14" s="101">
        <f>L14/E14</f>
        <v>1.8209820619677478E-2</v>
      </c>
      <c r="N14" s="94"/>
    </row>
    <row r="15" spans="1:17" ht="15" customHeight="1" x14ac:dyDescent="0.3">
      <c r="A15" s="66"/>
      <c r="B15" s="67"/>
      <c r="C15" s="63"/>
      <c r="D15" s="63"/>
      <c r="E15" s="63"/>
      <c r="F15" s="64"/>
      <c r="G15" s="63"/>
      <c r="H15" s="63"/>
      <c r="I15" s="63"/>
      <c r="J15" s="63"/>
      <c r="K15" s="64"/>
      <c r="L15" s="94"/>
      <c r="M15" s="69"/>
    </row>
    <row r="16" spans="1:17" ht="15" customHeight="1" x14ac:dyDescent="0.3">
      <c r="A16" s="66" t="s">
        <v>290</v>
      </c>
      <c r="B16" s="67">
        <f>B14+G16</f>
        <v>28470</v>
      </c>
      <c r="C16" s="63">
        <f>C14+H16</f>
        <v>29159</v>
      </c>
      <c r="D16" s="63">
        <f>D14+I16</f>
        <v>27363</v>
      </c>
      <c r="E16" s="63">
        <f>E14+J16</f>
        <v>28205</v>
      </c>
      <c r="F16" s="64">
        <f>F14+K16</f>
        <v>28338</v>
      </c>
      <c r="G16" s="63">
        <f>5186+85+38</f>
        <v>5309</v>
      </c>
      <c r="H16" s="63">
        <f>6021+62+39</f>
        <v>6122</v>
      </c>
      <c r="I16" s="63">
        <f>5927+58+39</f>
        <v>6024</v>
      </c>
      <c r="J16" s="63">
        <f>5961+77+91</f>
        <v>6129</v>
      </c>
      <c r="K16" s="64">
        <f>5720+97+43</f>
        <v>5860</v>
      </c>
      <c r="L16" s="94">
        <f>F16-E16</f>
        <v>133</v>
      </c>
      <c r="M16" s="101">
        <f>L16/E16</f>
        <v>4.7154759794362702E-3</v>
      </c>
      <c r="N16" s="94"/>
    </row>
    <row r="17" spans="1:16" ht="15" customHeight="1" x14ac:dyDescent="0.3">
      <c r="A17" s="66"/>
      <c r="B17" s="67"/>
      <c r="C17" s="63"/>
      <c r="D17" s="63"/>
      <c r="E17" s="63"/>
      <c r="F17" s="64"/>
      <c r="G17" s="63"/>
      <c r="H17" s="63"/>
      <c r="I17" s="63"/>
      <c r="J17" s="63"/>
      <c r="K17" s="64"/>
      <c r="L17" s="94"/>
      <c r="M17" s="68"/>
      <c r="P17" s="72"/>
    </row>
    <row r="18" spans="1:16" ht="15" customHeight="1" x14ac:dyDescent="0.3">
      <c r="A18" s="66" t="s">
        <v>291</v>
      </c>
      <c r="B18" s="67">
        <f>B16+G18</f>
        <v>34136</v>
      </c>
      <c r="C18" s="63">
        <f>C16+H18</f>
        <v>34231</v>
      </c>
      <c r="D18" s="63">
        <f>D16+I18</f>
        <v>32631</v>
      </c>
      <c r="E18" s="63">
        <f>E16+J18</f>
        <v>33112</v>
      </c>
      <c r="F18" s="64">
        <f>F16+K18</f>
        <v>33214</v>
      </c>
      <c r="G18" s="63">
        <f>5536+70+60</f>
        <v>5666</v>
      </c>
      <c r="H18" s="63">
        <f>4961+50+61</f>
        <v>5072</v>
      </c>
      <c r="I18" s="63">
        <f>5166+50+52</f>
        <v>5268</v>
      </c>
      <c r="J18" s="63">
        <f>4845+50+12</f>
        <v>4907</v>
      </c>
      <c r="K18" s="64">
        <f>4795+52+29</f>
        <v>4876</v>
      </c>
      <c r="L18" s="94">
        <f>F18-E18</f>
        <v>102</v>
      </c>
      <c r="M18" s="101">
        <f>L18/E18</f>
        <v>3.0804542159942015E-3</v>
      </c>
      <c r="N18" s="94"/>
    </row>
    <row r="19" spans="1:16" ht="15" customHeight="1" x14ac:dyDescent="0.3">
      <c r="A19" s="66"/>
      <c r="B19" s="67"/>
      <c r="C19" s="63"/>
      <c r="D19" s="63"/>
      <c r="E19" s="63"/>
      <c r="F19" s="64"/>
      <c r="G19" s="63"/>
      <c r="H19" s="63"/>
      <c r="I19" s="63"/>
      <c r="J19" s="63"/>
      <c r="K19" s="64"/>
      <c r="L19" s="94"/>
      <c r="M19" s="68"/>
    </row>
    <row r="20" spans="1:16" ht="15" customHeight="1" x14ac:dyDescent="0.3">
      <c r="A20" s="66" t="s">
        <v>292</v>
      </c>
      <c r="B20" s="67">
        <f>B18+G20</f>
        <v>38319</v>
      </c>
      <c r="C20" s="63">
        <f>C18+H20</f>
        <v>38023</v>
      </c>
      <c r="D20" s="63">
        <f>D18+I20</f>
        <v>36427</v>
      </c>
      <c r="E20" s="63">
        <f>E18+J20</f>
        <v>37425</v>
      </c>
      <c r="F20" s="64">
        <f>F18+K20</f>
        <v>37207</v>
      </c>
      <c r="G20" s="63">
        <f>4075+60+48</f>
        <v>4183</v>
      </c>
      <c r="H20" s="63">
        <f>3696+60+36</f>
        <v>3792</v>
      </c>
      <c r="I20" s="63">
        <f>3749+24+23</f>
        <v>3796</v>
      </c>
      <c r="J20" s="63">
        <f>4216+45+52</f>
        <v>4313</v>
      </c>
      <c r="K20" s="64">
        <f>3937+21+35</f>
        <v>3993</v>
      </c>
      <c r="L20" s="94">
        <f>F20-E20</f>
        <v>-218</v>
      </c>
      <c r="M20" s="101">
        <f>L20/E20</f>
        <v>-5.8249832999331995E-3</v>
      </c>
      <c r="N20" s="94"/>
      <c r="O20" s="62"/>
    </row>
    <row r="21" spans="1:16" ht="15" customHeight="1" x14ac:dyDescent="0.3">
      <c r="A21" s="66"/>
      <c r="B21" s="67"/>
      <c r="C21" s="63"/>
      <c r="D21" s="63"/>
      <c r="E21" s="63"/>
      <c r="F21" s="64"/>
      <c r="G21" s="63"/>
      <c r="H21" s="63"/>
      <c r="I21" s="63"/>
      <c r="J21" s="63"/>
      <c r="K21" s="64"/>
      <c r="L21" s="94"/>
      <c r="M21" s="69"/>
      <c r="P21" s="72"/>
    </row>
    <row r="22" spans="1:16" ht="15" customHeight="1" x14ac:dyDescent="0.3">
      <c r="A22" s="66" t="s">
        <v>293</v>
      </c>
      <c r="B22" s="67">
        <f>B20+G22</f>
        <v>41792</v>
      </c>
      <c r="C22" s="63">
        <f>C20+H22</f>
        <v>41519</v>
      </c>
      <c r="D22" s="63">
        <f>D20+I22</f>
        <v>39840</v>
      </c>
      <c r="E22" s="63">
        <f>E20+J22</f>
        <v>41087</v>
      </c>
      <c r="F22" s="64">
        <f>F20+K22</f>
        <v>40574</v>
      </c>
      <c r="G22" s="63">
        <f>3408+49+16</f>
        <v>3473</v>
      </c>
      <c r="H22" s="63">
        <f>3434+38+24</f>
        <v>3496</v>
      </c>
      <c r="I22" s="63">
        <f>3359+29+25</f>
        <v>3413</v>
      </c>
      <c r="J22" s="63">
        <f>3583+51+28</f>
        <v>3662</v>
      </c>
      <c r="K22" s="64">
        <f>3305+27+35</f>
        <v>3367</v>
      </c>
      <c r="L22" s="94">
        <f>F22-E22</f>
        <v>-513</v>
      </c>
      <c r="M22" s="101">
        <f>L22/E22</f>
        <v>-1.2485701073332198E-2</v>
      </c>
      <c r="N22" s="94"/>
    </row>
    <row r="23" spans="1:16" ht="15" customHeight="1" x14ac:dyDescent="0.3">
      <c r="A23" s="66"/>
      <c r="B23" s="67"/>
      <c r="C23" s="63"/>
      <c r="D23" s="63"/>
      <c r="E23" s="63"/>
      <c r="F23" s="64"/>
      <c r="G23" s="63"/>
      <c r="H23" s="63"/>
      <c r="I23" s="63"/>
      <c r="J23" s="63"/>
      <c r="K23" s="64"/>
      <c r="L23" s="94"/>
      <c r="M23" s="69"/>
    </row>
    <row r="24" spans="1:16" ht="15" customHeight="1" x14ac:dyDescent="0.3">
      <c r="A24" s="66" t="s">
        <v>294</v>
      </c>
      <c r="B24" s="67">
        <f>B22+G24</f>
        <v>45280</v>
      </c>
      <c r="C24" s="63">
        <f>C22+H24</f>
        <v>44802</v>
      </c>
      <c r="D24" s="63">
        <f>D22+I24</f>
        <v>43363</v>
      </c>
      <c r="E24" s="63">
        <f>E22+J24</f>
        <v>44566</v>
      </c>
      <c r="F24" s="64">
        <f>F22+K24</f>
        <v>44377</v>
      </c>
      <c r="G24" s="63">
        <f>3407+50+31</f>
        <v>3488</v>
      </c>
      <c r="H24" s="63">
        <f>3223+34+26</f>
        <v>3283</v>
      </c>
      <c r="I24" s="63">
        <f>3441+54+28</f>
        <v>3523</v>
      </c>
      <c r="J24" s="63">
        <f>3389+69+21</f>
        <v>3479</v>
      </c>
      <c r="K24" s="64">
        <f>3695+84+24</f>
        <v>3803</v>
      </c>
      <c r="L24" s="94">
        <f>F24-E24</f>
        <v>-189</v>
      </c>
      <c r="M24" s="101">
        <f>L24/E24</f>
        <v>-4.2409011353946955E-3</v>
      </c>
      <c r="N24" s="94"/>
    </row>
    <row r="25" spans="1:16" ht="15" customHeight="1" x14ac:dyDescent="0.3">
      <c r="A25" s="66"/>
      <c r="B25" s="67"/>
      <c r="C25" s="63"/>
      <c r="D25" s="63"/>
      <c r="E25" s="63"/>
      <c r="F25" s="64"/>
      <c r="G25" s="63"/>
      <c r="H25" s="63"/>
      <c r="I25" s="63"/>
      <c r="J25" s="63"/>
      <c r="K25" s="64"/>
      <c r="L25" s="94"/>
      <c r="M25" s="69"/>
    </row>
    <row r="26" spans="1:16" ht="15" customHeight="1" x14ac:dyDescent="0.3">
      <c r="A26" s="66" t="s">
        <v>295</v>
      </c>
      <c r="B26" s="67">
        <f>B24+G26</f>
        <v>48365</v>
      </c>
      <c r="C26" s="63">
        <f>C24+H26</f>
        <v>47757</v>
      </c>
      <c r="D26" s="63">
        <f>D24+I26</f>
        <v>46827</v>
      </c>
      <c r="E26" s="63">
        <f>E24+J26</f>
        <v>48118</v>
      </c>
      <c r="F26" s="64">
        <f>F24+K26</f>
        <v>48030</v>
      </c>
      <c r="G26" s="63">
        <f>3000+57+28</f>
        <v>3085</v>
      </c>
      <c r="H26" s="63">
        <f>2866+65+24</f>
        <v>2955</v>
      </c>
      <c r="I26" s="63">
        <f>3404+52+8</f>
        <v>3464</v>
      </c>
      <c r="J26" s="63">
        <f>3426+87+39</f>
        <v>3552</v>
      </c>
      <c r="K26" s="64">
        <f>3583+51+19</f>
        <v>3653</v>
      </c>
      <c r="L26" s="94">
        <f>F26-E26</f>
        <v>-88</v>
      </c>
      <c r="M26" s="101">
        <f>L26/E26</f>
        <v>-1.8288374412901618E-3</v>
      </c>
      <c r="N26" s="94"/>
      <c r="O26" s="72"/>
    </row>
    <row r="27" spans="1:16" ht="15" customHeight="1" x14ac:dyDescent="0.3">
      <c r="A27" s="66"/>
      <c r="B27" s="67"/>
      <c r="C27" s="63"/>
      <c r="D27" s="63"/>
      <c r="E27" s="63"/>
      <c r="F27" s="64"/>
      <c r="G27" s="63"/>
      <c r="H27" s="63"/>
      <c r="I27" s="63"/>
      <c r="J27" s="63"/>
      <c r="K27" s="64"/>
      <c r="L27" s="94"/>
      <c r="M27" s="69"/>
    </row>
    <row r="28" spans="1:16" ht="15" customHeight="1" x14ac:dyDescent="0.3">
      <c r="A28" s="66" t="s">
        <v>296</v>
      </c>
      <c r="B28" s="67">
        <f>B26+G28</f>
        <v>50497</v>
      </c>
      <c r="C28" s="63">
        <f>C26+H28</f>
        <v>51111</v>
      </c>
      <c r="D28" s="63">
        <f>D26+I28</f>
        <v>50234</v>
      </c>
      <c r="E28" s="63">
        <f>E26+J28</f>
        <v>51049</v>
      </c>
      <c r="F28" s="64">
        <f>F26+K28</f>
        <v>51059</v>
      </c>
      <c r="G28" s="63">
        <f>2085+42+11-6</f>
        <v>2132</v>
      </c>
      <c r="H28" s="63">
        <f>3272+56+26</f>
        <v>3354</v>
      </c>
      <c r="I28" s="63">
        <f>3122+26+32+227</f>
        <v>3407</v>
      </c>
      <c r="J28" s="63">
        <f>2833+51+47</f>
        <v>2931</v>
      </c>
      <c r="K28" s="64">
        <f>2322+46+24+610+15+12</f>
        <v>3029</v>
      </c>
      <c r="L28" s="94">
        <f>F28-E28</f>
        <v>10</v>
      </c>
      <c r="M28" s="174">
        <f>L28/E28</f>
        <v>1.9589022311896414E-4</v>
      </c>
      <c r="N28" s="94"/>
    </row>
    <row r="29" spans="1:16" ht="15" customHeight="1" thickBot="1" x14ac:dyDescent="0.35">
      <c r="A29" s="146"/>
      <c r="B29" s="74"/>
      <c r="C29" s="75"/>
      <c r="D29" s="75"/>
      <c r="E29" s="75"/>
      <c r="F29" s="147"/>
      <c r="G29" s="75"/>
      <c r="H29" s="75"/>
      <c r="I29" s="75"/>
      <c r="J29" s="75"/>
      <c r="K29" s="147"/>
      <c r="L29" s="148"/>
      <c r="M29" s="149"/>
    </row>
    <row r="30" spans="1:16" ht="15" customHeight="1" x14ac:dyDescent="0.3">
      <c r="A30" s="66"/>
      <c r="B30" s="63"/>
      <c r="C30" s="63"/>
      <c r="D30" s="63"/>
      <c r="E30" s="63"/>
      <c r="F30" s="63"/>
      <c r="G30" s="62"/>
      <c r="H30" s="62"/>
      <c r="I30" s="62"/>
      <c r="J30" s="63"/>
      <c r="K30" s="63"/>
      <c r="L30" s="62"/>
      <c r="M30" s="76"/>
    </row>
    <row r="31" spans="1:16" ht="15" customHeight="1" x14ac:dyDescent="0.3">
      <c r="A31" s="66" t="s">
        <v>0</v>
      </c>
      <c r="B31" s="77">
        <f>B28</f>
        <v>50497</v>
      </c>
      <c r="C31" s="77">
        <f t="shared" ref="C31:E31" si="1">C28</f>
        <v>51111</v>
      </c>
      <c r="D31" s="77">
        <f t="shared" si="1"/>
        <v>50234</v>
      </c>
      <c r="E31" s="77">
        <f t="shared" si="1"/>
        <v>51049</v>
      </c>
      <c r="F31" s="77"/>
      <c r="G31" s="77">
        <f>SUM(G6:G29)</f>
        <v>50497</v>
      </c>
      <c r="H31" s="77">
        <f>SUM(H6:H29)</f>
        <v>51111</v>
      </c>
      <c r="I31" s="77">
        <f>SUM(I6:I29)</f>
        <v>50234</v>
      </c>
      <c r="J31" s="77">
        <f>SUM(J6:J29)</f>
        <v>51049</v>
      </c>
      <c r="K31" s="77">
        <f>SUM(K6:K29)</f>
        <v>51059</v>
      </c>
      <c r="L31" s="165"/>
      <c r="M31" s="78"/>
      <c r="N31" s="71"/>
    </row>
    <row r="32" spans="1:16" ht="15" customHeight="1" x14ac:dyDescent="0.3">
      <c r="A32" s="79"/>
      <c r="E32" s="63"/>
      <c r="F32" s="62"/>
      <c r="G32" s="62"/>
      <c r="L32" s="62"/>
      <c r="M32" s="62"/>
      <c r="N32" s="94"/>
      <c r="O32" s="73"/>
    </row>
    <row r="33" spans="1:16" ht="15" customHeight="1" x14ac:dyDescent="0.3">
      <c r="A33" s="79"/>
      <c r="E33" s="63"/>
      <c r="F33" s="62"/>
      <c r="G33" s="72"/>
      <c r="H33" s="72"/>
      <c r="I33" s="72"/>
      <c r="J33" s="72"/>
      <c r="K33" s="151"/>
      <c r="L33" s="152"/>
      <c r="M33" s="62"/>
      <c r="N33" s="94"/>
      <c r="O33" s="73"/>
    </row>
    <row r="34" spans="1:16" ht="15" customHeight="1" x14ac:dyDescent="0.3">
      <c r="A34" s="79"/>
      <c r="E34" s="63"/>
      <c r="F34" s="62"/>
      <c r="G34" s="72"/>
      <c r="H34" s="72"/>
      <c r="I34" s="72"/>
      <c r="J34" s="72"/>
      <c r="K34" s="72"/>
      <c r="L34" s="62"/>
      <c r="M34" s="62"/>
      <c r="N34" s="94"/>
    </row>
    <row r="35" spans="1:16" x14ac:dyDescent="0.3">
      <c r="A35" s="79"/>
      <c r="E35" s="63"/>
      <c r="F35" s="62"/>
      <c r="G35" s="62"/>
      <c r="K35" s="72"/>
      <c r="M35" s="72"/>
      <c r="N35" s="94"/>
      <c r="O35" s="72"/>
    </row>
    <row r="36" spans="1:16" x14ac:dyDescent="0.3">
      <c r="A36" s="79"/>
      <c r="E36" s="63"/>
      <c r="F36" s="62"/>
      <c r="G36" s="62"/>
      <c r="M36" s="72"/>
      <c r="N36" s="94"/>
      <c r="O36" s="72"/>
    </row>
    <row r="37" spans="1:16" x14ac:dyDescent="0.3">
      <c r="A37" s="79"/>
      <c r="G37" s="62"/>
      <c r="H37" s="62"/>
      <c r="O37" s="72"/>
      <c r="P37" s="72"/>
    </row>
    <row r="38" spans="1:16" x14ac:dyDescent="0.3">
      <c r="A38" s="79"/>
      <c r="G38" s="72"/>
      <c r="H38" s="72"/>
    </row>
    <row r="39" spans="1:16" x14ac:dyDescent="0.3">
      <c r="G39" s="72"/>
      <c r="H39" s="72"/>
    </row>
    <row r="40" spans="1:16" x14ac:dyDescent="0.3">
      <c r="G40" s="72"/>
      <c r="H40" s="72"/>
    </row>
    <row r="41" spans="1:16" x14ac:dyDescent="0.3">
      <c r="G41" s="72"/>
      <c r="H41" s="72"/>
    </row>
    <row r="42" spans="1:16" x14ac:dyDescent="0.3">
      <c r="G42" s="72"/>
      <c r="H42" s="72"/>
    </row>
    <row r="43" spans="1:16" x14ac:dyDescent="0.3">
      <c r="G43" s="72"/>
      <c r="H43" s="72"/>
    </row>
    <row r="44" spans="1:16" x14ac:dyDescent="0.3">
      <c r="G44" s="72"/>
      <c r="H44" s="72"/>
    </row>
    <row r="45" spans="1:16" x14ac:dyDescent="0.3">
      <c r="G45" s="72"/>
      <c r="H45" s="72"/>
    </row>
    <row r="46" spans="1:16" x14ac:dyDescent="0.3">
      <c r="G46" s="72"/>
      <c r="H46" s="72"/>
    </row>
    <row r="47" spans="1:16" x14ac:dyDescent="0.3">
      <c r="G47" s="72"/>
      <c r="H47" s="72"/>
    </row>
    <row r="48" spans="1:16" x14ac:dyDescent="0.3">
      <c r="G48" s="72"/>
      <c r="H48" s="72"/>
    </row>
    <row r="49" spans="7:8" x14ac:dyDescent="0.3">
      <c r="G49" s="72"/>
      <c r="H49" s="72"/>
    </row>
    <row r="50" spans="7:8" x14ac:dyDescent="0.3">
      <c r="G50" s="72"/>
      <c r="H50" s="72"/>
    </row>
    <row r="51" spans="7:8" x14ac:dyDescent="0.3">
      <c r="G51" s="72"/>
      <c r="H51" s="72"/>
    </row>
    <row r="52" spans="7:8" x14ac:dyDescent="0.3">
      <c r="G52" s="72"/>
      <c r="H52" s="72"/>
    </row>
    <row r="53" spans="7:8" x14ac:dyDescent="0.3">
      <c r="G53" s="72"/>
      <c r="H53" s="72"/>
    </row>
    <row r="54" spans="7:8" x14ac:dyDescent="0.3">
      <c r="G54" s="72"/>
      <c r="H54" s="72"/>
    </row>
    <row r="55" spans="7:8" x14ac:dyDescent="0.3">
      <c r="G55" s="72"/>
      <c r="H55" s="72"/>
    </row>
    <row r="56" spans="7:8" x14ac:dyDescent="0.3">
      <c r="G56" s="72"/>
      <c r="H56" s="72"/>
    </row>
    <row r="57" spans="7:8" x14ac:dyDescent="0.3">
      <c r="G57" s="72"/>
      <c r="H57" s="72"/>
    </row>
    <row r="58" spans="7:8" x14ac:dyDescent="0.3">
      <c r="G58" s="72"/>
      <c r="H58" s="72"/>
    </row>
    <row r="59" spans="7:8" x14ac:dyDescent="0.3">
      <c r="G59" s="72"/>
      <c r="H59" s="72"/>
    </row>
    <row r="60" spans="7:8" x14ac:dyDescent="0.3">
      <c r="G60" s="72"/>
      <c r="H60" s="72"/>
    </row>
    <row r="61" spans="7:8" x14ac:dyDescent="0.3">
      <c r="G61" s="72"/>
      <c r="H61" s="72"/>
    </row>
    <row r="62" spans="7:8" x14ac:dyDescent="0.3">
      <c r="G62" s="72"/>
      <c r="H62" s="72"/>
    </row>
    <row r="63" spans="7:8" x14ac:dyDescent="0.3">
      <c r="G63" s="72"/>
      <c r="H63" s="72"/>
    </row>
    <row r="64" spans="7:8" x14ac:dyDescent="0.3">
      <c r="G64" s="72"/>
      <c r="H64" s="72"/>
    </row>
    <row r="65" spans="7:8" x14ac:dyDescent="0.3">
      <c r="G65" s="72"/>
      <c r="H65" s="72"/>
    </row>
    <row r="66" spans="7:8" x14ac:dyDescent="0.3">
      <c r="G66" s="72"/>
      <c r="H66" s="72"/>
    </row>
    <row r="67" spans="7:8" x14ac:dyDescent="0.3">
      <c r="G67" s="72"/>
      <c r="H67" s="72"/>
    </row>
    <row r="68" spans="7:8" x14ac:dyDescent="0.3">
      <c r="G68" s="72"/>
      <c r="H68" s="72"/>
    </row>
    <row r="69" spans="7:8" x14ac:dyDescent="0.3">
      <c r="G69" s="72"/>
      <c r="H69" s="72"/>
    </row>
    <row r="70" spans="7:8" x14ac:dyDescent="0.3">
      <c r="G70" s="72"/>
      <c r="H70" s="72"/>
    </row>
    <row r="71" spans="7:8" x14ac:dyDescent="0.3">
      <c r="G71" s="72"/>
      <c r="H71" s="72"/>
    </row>
    <row r="72" spans="7:8" x14ac:dyDescent="0.3">
      <c r="G72" s="72"/>
      <c r="H72" s="72"/>
    </row>
    <row r="73" spans="7:8" x14ac:dyDescent="0.3">
      <c r="G73" s="72"/>
      <c r="H73" s="72"/>
    </row>
    <row r="74" spans="7:8" x14ac:dyDescent="0.3">
      <c r="G74" s="72"/>
      <c r="H74" s="72"/>
    </row>
    <row r="75" spans="7:8" x14ac:dyDescent="0.3">
      <c r="G75" s="72"/>
      <c r="H75" s="72"/>
    </row>
    <row r="76" spans="7:8" x14ac:dyDescent="0.3">
      <c r="G76" s="72"/>
      <c r="H76" s="72"/>
    </row>
    <row r="77" spans="7:8" x14ac:dyDescent="0.3">
      <c r="G77" s="72"/>
      <c r="H77" s="72"/>
    </row>
    <row r="78" spans="7:8" x14ac:dyDescent="0.3">
      <c r="G78" s="72"/>
      <c r="H78" s="72"/>
    </row>
    <row r="79" spans="7:8" x14ac:dyDescent="0.3">
      <c r="G79" s="72"/>
      <c r="H79" s="72"/>
    </row>
    <row r="80" spans="7:8" x14ac:dyDescent="0.3">
      <c r="G80" s="72"/>
      <c r="H80" s="72"/>
    </row>
    <row r="81" spans="7:8" x14ac:dyDescent="0.3">
      <c r="G81" s="72"/>
      <c r="H81" s="72"/>
    </row>
    <row r="82" spans="7:8" x14ac:dyDescent="0.3">
      <c r="G82" s="72"/>
      <c r="H82" s="72"/>
    </row>
    <row r="83" spans="7:8" x14ac:dyDescent="0.3">
      <c r="G83" s="72"/>
      <c r="H83" s="72"/>
    </row>
    <row r="84" spans="7:8" x14ac:dyDescent="0.3">
      <c r="G84" s="72"/>
      <c r="H84" s="72"/>
    </row>
    <row r="85" spans="7:8" x14ac:dyDescent="0.3">
      <c r="G85" s="72"/>
      <c r="H85" s="72"/>
    </row>
    <row r="86" spans="7:8" x14ac:dyDescent="0.3">
      <c r="G86" s="72"/>
      <c r="H86" s="72"/>
    </row>
  </sheetData>
  <dataConsolidate/>
  <phoneticPr fontId="28" type="noConversion"/>
  <pageMargins left="0.74803149606299213" right="0.15748031496062992" top="0.86614173228346458" bottom="0.19685039370078741" header="0.35433070866141736" footer="0.15748031496062992"/>
  <pageSetup paperSize="9" orientation="landscape" r:id="rId1"/>
  <headerFooter alignWithMargins="0">
    <oddHeader>&amp;L&amp;"-,Fet"SVENSKA KENNELKLUBBEN&amp;C&amp;"-,Fet"&amp;14&amp;A&amp;R&amp;"-,Fet"SKK  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tabSelected="1" workbookViewId="0">
      <pane xSplit="12" ySplit="3" topLeftCell="M4" activePane="bottomRight" state="frozen"/>
      <selection pane="topRight" activeCell="I1" sqref="I1"/>
      <selection pane="bottomLeft" activeCell="A5" sqref="A5"/>
      <selection pane="bottomRight" activeCell="E21" sqref="E21"/>
    </sheetView>
  </sheetViews>
  <sheetFormatPr defaultRowHeight="14.4" x14ac:dyDescent="0.3"/>
  <cols>
    <col min="1" max="1" width="7.33203125" style="175" hidden="1" customWidth="1"/>
    <col min="2" max="2" width="41" style="160" bestFit="1" customWidth="1"/>
    <col min="3" max="3" width="10.109375" style="161" customWidth="1"/>
    <col min="4" max="5" width="9.21875" style="161" customWidth="1"/>
    <col min="6" max="6" width="9.44140625" style="160" customWidth="1"/>
    <col min="7" max="7" width="12.33203125" style="160" customWidth="1"/>
    <col min="8" max="8" width="12.44140625" style="160" hidden="1" customWidth="1"/>
    <col min="9" max="9" width="12.44140625" style="160" customWidth="1"/>
    <col min="10" max="10" width="10.109375" style="160" hidden="1" customWidth="1"/>
    <col min="11" max="12" width="8.88671875" style="160"/>
    <col min="13" max="13" width="10.44140625" style="160" customWidth="1"/>
    <col min="14" max="16384" width="8.88671875" style="160"/>
  </cols>
  <sheetData>
    <row r="1" spans="1:10" x14ac:dyDescent="0.3">
      <c r="C1" s="209">
        <v>2017</v>
      </c>
      <c r="D1" s="209">
        <v>2016</v>
      </c>
      <c r="E1" s="19" t="s">
        <v>358</v>
      </c>
      <c r="F1" s="185" t="s">
        <v>359</v>
      </c>
      <c r="G1" s="163"/>
      <c r="H1" s="163">
        <v>2017</v>
      </c>
      <c r="I1" s="163"/>
      <c r="J1" s="163">
        <v>2017</v>
      </c>
    </row>
    <row r="2" spans="1:10" s="162" customFormat="1" x14ac:dyDescent="0.3">
      <c r="A2" s="176" t="s">
        <v>342</v>
      </c>
      <c r="B2" s="162" t="s">
        <v>343</v>
      </c>
      <c r="C2" s="178"/>
      <c r="D2" s="178"/>
      <c r="E2" s="183"/>
      <c r="F2" s="177"/>
      <c r="G2" s="163"/>
      <c r="H2" s="163" t="s">
        <v>373</v>
      </c>
      <c r="I2" s="163"/>
      <c r="J2" s="163" t="s">
        <v>374</v>
      </c>
    </row>
    <row r="3" spans="1:10" s="162" customFormat="1" x14ac:dyDescent="0.3">
      <c r="A3" s="176"/>
      <c r="B3" s="162" t="s">
        <v>375</v>
      </c>
      <c r="C3" s="178">
        <f>SUM(C5:C334)</f>
        <v>51059</v>
      </c>
      <c r="D3" s="178">
        <f>SUM(D5:D334)</f>
        <v>51049</v>
      </c>
      <c r="E3" s="178">
        <f>SUM(E5:E334)</f>
        <v>10</v>
      </c>
      <c r="F3" s="180">
        <f>E3/D3</f>
        <v>1.9589022311896414E-4</v>
      </c>
      <c r="G3" s="178"/>
      <c r="H3" s="163"/>
      <c r="I3" s="163"/>
      <c r="J3" s="163"/>
    </row>
    <row r="4" spans="1:10" s="162" customFormat="1" x14ac:dyDescent="0.3">
      <c r="A4" s="176"/>
      <c r="C4" s="178"/>
      <c r="D4" s="178"/>
      <c r="E4" s="179"/>
      <c r="F4" s="181"/>
      <c r="G4" s="178"/>
      <c r="H4" s="163"/>
      <c r="I4" s="163"/>
      <c r="J4" s="163"/>
    </row>
    <row r="5" spans="1:10" x14ac:dyDescent="0.3">
      <c r="A5" s="175">
        <v>1</v>
      </c>
      <c r="B5" s="160" t="s">
        <v>164</v>
      </c>
      <c r="C5" s="161">
        <v>45</v>
      </c>
      <c r="D5" s="182">
        <v>40</v>
      </c>
      <c r="E5" s="183">
        <f t="shared" ref="E5" si="0">C5-D5</f>
        <v>5</v>
      </c>
      <c r="F5" s="184">
        <f t="shared" ref="F5" si="1">E5/D5</f>
        <v>0.125</v>
      </c>
      <c r="H5" s="160">
        <v>27</v>
      </c>
      <c r="J5" s="160">
        <v>18</v>
      </c>
    </row>
    <row r="6" spans="1:10" x14ac:dyDescent="0.3">
      <c r="A6" s="175">
        <v>2</v>
      </c>
      <c r="B6" s="160" t="s">
        <v>269</v>
      </c>
      <c r="C6" s="161">
        <v>1</v>
      </c>
      <c r="D6" s="182">
        <v>3</v>
      </c>
      <c r="E6" s="183">
        <f t="shared" ref="E6:E69" si="2">C6-D6</f>
        <v>-2</v>
      </c>
      <c r="F6" s="184">
        <f t="shared" ref="F6:F69" si="3">E6/D6</f>
        <v>-0.66666666666666663</v>
      </c>
      <c r="H6" s="160">
        <v>1</v>
      </c>
      <c r="J6" s="160">
        <v>0</v>
      </c>
    </row>
    <row r="7" spans="1:10" x14ac:dyDescent="0.3">
      <c r="A7" s="175">
        <v>3</v>
      </c>
      <c r="B7" s="160" t="s">
        <v>134</v>
      </c>
      <c r="C7" s="161">
        <v>141</v>
      </c>
      <c r="D7" s="182">
        <v>178</v>
      </c>
      <c r="E7" s="183">
        <f t="shared" si="2"/>
        <v>-37</v>
      </c>
      <c r="F7" s="184">
        <f t="shared" si="3"/>
        <v>-0.20786516853932585</v>
      </c>
      <c r="H7" s="160">
        <v>70</v>
      </c>
      <c r="J7" s="160">
        <v>71</v>
      </c>
    </row>
    <row r="8" spans="1:10" x14ac:dyDescent="0.3">
      <c r="A8" s="175">
        <v>4</v>
      </c>
      <c r="B8" s="160" t="s">
        <v>301</v>
      </c>
      <c r="C8" s="161">
        <v>1</v>
      </c>
      <c r="D8" s="182">
        <v>4</v>
      </c>
      <c r="E8" s="183">
        <f t="shared" si="2"/>
        <v>-3</v>
      </c>
      <c r="F8" s="184">
        <f t="shared" si="3"/>
        <v>-0.75</v>
      </c>
      <c r="H8" s="160">
        <v>1</v>
      </c>
      <c r="J8" s="160">
        <v>0</v>
      </c>
    </row>
    <row r="9" spans="1:10" x14ac:dyDescent="0.3">
      <c r="A9" s="175">
        <v>6</v>
      </c>
      <c r="B9" s="160" t="s">
        <v>170</v>
      </c>
      <c r="C9" s="161">
        <v>20</v>
      </c>
      <c r="D9" s="182">
        <v>24</v>
      </c>
      <c r="E9" s="183">
        <f t="shared" si="2"/>
        <v>-4</v>
      </c>
      <c r="F9" s="184">
        <f t="shared" si="3"/>
        <v>-0.16666666666666666</v>
      </c>
      <c r="H9" s="160">
        <v>10</v>
      </c>
      <c r="J9" s="160">
        <v>10</v>
      </c>
    </row>
    <row r="10" spans="1:10" x14ac:dyDescent="0.3">
      <c r="A10" s="175">
        <v>7</v>
      </c>
      <c r="B10" s="160" t="s">
        <v>189</v>
      </c>
      <c r="C10" s="161">
        <v>105</v>
      </c>
      <c r="D10" s="182">
        <v>108</v>
      </c>
      <c r="E10" s="183">
        <f t="shared" si="2"/>
        <v>-3</v>
      </c>
      <c r="F10" s="184">
        <f t="shared" si="3"/>
        <v>-2.7777777777777776E-2</v>
      </c>
      <c r="H10" s="160">
        <v>54</v>
      </c>
      <c r="J10" s="160">
        <v>51</v>
      </c>
    </row>
    <row r="11" spans="1:10" x14ac:dyDescent="0.3">
      <c r="A11" s="175">
        <v>8</v>
      </c>
      <c r="B11" s="160" t="s">
        <v>62</v>
      </c>
      <c r="C11" s="161">
        <v>81</v>
      </c>
      <c r="D11" s="182">
        <v>159</v>
      </c>
      <c r="E11" s="183">
        <f t="shared" si="2"/>
        <v>-78</v>
      </c>
      <c r="F11" s="184">
        <f t="shared" si="3"/>
        <v>-0.49056603773584906</v>
      </c>
      <c r="H11" s="160">
        <v>36</v>
      </c>
      <c r="J11" s="160">
        <v>45</v>
      </c>
    </row>
    <row r="12" spans="1:10" x14ac:dyDescent="0.3">
      <c r="A12" s="175">
        <v>9</v>
      </c>
      <c r="B12" s="160" t="s">
        <v>89</v>
      </c>
      <c r="C12" s="161">
        <v>148</v>
      </c>
      <c r="D12" s="182">
        <v>142</v>
      </c>
      <c r="E12" s="183">
        <f t="shared" si="2"/>
        <v>6</v>
      </c>
      <c r="F12" s="184">
        <f t="shared" si="3"/>
        <v>4.2253521126760563E-2</v>
      </c>
      <c r="H12" s="160">
        <v>64</v>
      </c>
      <c r="J12" s="160">
        <v>84</v>
      </c>
    </row>
    <row r="13" spans="1:10" x14ac:dyDescent="0.3">
      <c r="A13" s="175">
        <v>10</v>
      </c>
      <c r="B13" s="160" t="s">
        <v>255</v>
      </c>
      <c r="C13" s="161">
        <v>7</v>
      </c>
      <c r="D13" s="182">
        <v>1</v>
      </c>
      <c r="E13" s="183">
        <f t="shared" si="2"/>
        <v>6</v>
      </c>
      <c r="F13" s="184">
        <f t="shared" si="3"/>
        <v>6</v>
      </c>
      <c r="H13" s="160">
        <v>2</v>
      </c>
      <c r="J13" s="160">
        <v>5</v>
      </c>
    </row>
    <row r="14" spans="1:10" x14ac:dyDescent="0.3">
      <c r="A14" s="175">
        <v>17</v>
      </c>
      <c r="B14" s="160" t="s">
        <v>302</v>
      </c>
      <c r="C14" s="161">
        <v>116</v>
      </c>
      <c r="D14" s="182">
        <v>109</v>
      </c>
      <c r="E14" s="183">
        <f t="shared" si="2"/>
        <v>7</v>
      </c>
      <c r="F14" s="184">
        <f t="shared" si="3"/>
        <v>6.4220183486238536E-2</v>
      </c>
      <c r="H14" s="160">
        <v>61</v>
      </c>
      <c r="J14" s="160">
        <v>55</v>
      </c>
    </row>
    <row r="15" spans="1:10" x14ac:dyDescent="0.3">
      <c r="A15" s="175">
        <v>19</v>
      </c>
      <c r="B15" s="160" t="s">
        <v>78</v>
      </c>
      <c r="C15" s="161">
        <v>8</v>
      </c>
      <c r="D15" s="182">
        <v>52</v>
      </c>
      <c r="E15" s="183">
        <f t="shared" si="2"/>
        <v>-44</v>
      </c>
      <c r="F15" s="184">
        <f t="shared" si="3"/>
        <v>-0.84615384615384615</v>
      </c>
      <c r="H15" s="160">
        <v>5</v>
      </c>
      <c r="J15" s="160">
        <v>3</v>
      </c>
    </row>
    <row r="16" spans="1:10" x14ac:dyDescent="0.3">
      <c r="A16" s="175">
        <v>20</v>
      </c>
      <c r="B16" s="160" t="s">
        <v>85</v>
      </c>
      <c r="C16" s="161">
        <v>2</v>
      </c>
      <c r="D16" s="182">
        <v>12</v>
      </c>
      <c r="E16" s="183">
        <f t="shared" si="2"/>
        <v>-10</v>
      </c>
      <c r="F16" s="184">
        <f t="shared" si="3"/>
        <v>-0.83333333333333337</v>
      </c>
      <c r="H16" s="160">
        <v>0</v>
      </c>
      <c r="J16" s="160">
        <v>2</v>
      </c>
    </row>
    <row r="17" spans="1:11" x14ac:dyDescent="0.3">
      <c r="A17" s="175">
        <v>21</v>
      </c>
      <c r="B17" s="160" t="s">
        <v>199</v>
      </c>
      <c r="C17" s="161">
        <v>462</v>
      </c>
      <c r="D17" s="182">
        <v>380</v>
      </c>
      <c r="E17" s="183">
        <f t="shared" si="2"/>
        <v>82</v>
      </c>
      <c r="F17" s="184">
        <f t="shared" si="3"/>
        <v>0.21578947368421053</v>
      </c>
      <c r="G17" s="161"/>
      <c r="H17" s="160">
        <v>225</v>
      </c>
      <c r="I17" s="161"/>
      <c r="J17" s="160">
        <v>237</v>
      </c>
      <c r="K17" s="161"/>
    </row>
    <row r="18" spans="1:11" x14ac:dyDescent="0.3">
      <c r="A18" s="175">
        <v>102</v>
      </c>
      <c r="B18" s="160" t="s">
        <v>139</v>
      </c>
      <c r="C18" s="161">
        <v>470</v>
      </c>
      <c r="D18" s="182">
        <v>387</v>
      </c>
      <c r="E18" s="183">
        <f t="shared" si="2"/>
        <v>83</v>
      </c>
      <c r="F18" s="184">
        <f t="shared" si="3"/>
        <v>0.2144702842377261</v>
      </c>
      <c r="H18" s="160">
        <v>240</v>
      </c>
      <c r="J18" s="160">
        <v>230</v>
      </c>
    </row>
    <row r="19" spans="1:11" x14ac:dyDescent="0.3">
      <c r="A19" s="175">
        <v>103</v>
      </c>
      <c r="B19" s="160" t="s">
        <v>216</v>
      </c>
      <c r="C19" s="161">
        <v>22</v>
      </c>
      <c r="D19" s="182">
        <v>40</v>
      </c>
      <c r="E19" s="183">
        <f t="shared" si="2"/>
        <v>-18</v>
      </c>
      <c r="F19" s="184">
        <f t="shared" si="3"/>
        <v>-0.45</v>
      </c>
      <c r="H19" s="160">
        <v>10</v>
      </c>
      <c r="J19" s="160">
        <v>12</v>
      </c>
    </row>
    <row r="20" spans="1:11" x14ac:dyDescent="0.3">
      <c r="A20" s="175">
        <v>104</v>
      </c>
      <c r="B20" s="160" t="s">
        <v>217</v>
      </c>
      <c r="C20" s="161">
        <v>123</v>
      </c>
      <c r="D20" s="182">
        <v>128</v>
      </c>
      <c r="E20" s="183">
        <f t="shared" si="2"/>
        <v>-5</v>
      </c>
      <c r="F20" s="184">
        <f t="shared" si="3"/>
        <v>-3.90625E-2</v>
      </c>
      <c r="H20" s="160">
        <v>64</v>
      </c>
      <c r="J20" s="160">
        <v>59</v>
      </c>
    </row>
    <row r="21" spans="1:11" x14ac:dyDescent="0.3">
      <c r="A21" s="175">
        <v>105</v>
      </c>
      <c r="B21" s="160" t="s">
        <v>173</v>
      </c>
      <c r="C21" s="161">
        <v>142</v>
      </c>
      <c r="D21" s="182">
        <v>179</v>
      </c>
      <c r="E21" s="183">
        <f t="shared" si="2"/>
        <v>-37</v>
      </c>
      <c r="F21" s="184">
        <f t="shared" si="3"/>
        <v>-0.20670391061452514</v>
      </c>
      <c r="H21" s="160">
        <v>72</v>
      </c>
      <c r="J21" s="160">
        <v>70</v>
      </c>
    </row>
    <row r="22" spans="1:11" x14ac:dyDescent="0.3">
      <c r="A22" s="175">
        <v>106</v>
      </c>
      <c r="B22" s="160" t="s">
        <v>59</v>
      </c>
      <c r="C22" s="161">
        <v>32</v>
      </c>
      <c r="D22" s="182">
        <v>24</v>
      </c>
      <c r="E22" s="183">
        <f t="shared" si="2"/>
        <v>8</v>
      </c>
      <c r="F22" s="184">
        <f t="shared" si="3"/>
        <v>0.33333333333333331</v>
      </c>
      <c r="H22" s="160">
        <v>11</v>
      </c>
      <c r="J22" s="160">
        <v>21</v>
      </c>
    </row>
    <row r="23" spans="1:11" x14ac:dyDescent="0.3">
      <c r="A23" s="175">
        <v>107</v>
      </c>
      <c r="B23" s="160" t="s">
        <v>68</v>
      </c>
      <c r="C23" s="161">
        <v>71</v>
      </c>
      <c r="D23" s="182">
        <v>73</v>
      </c>
      <c r="E23" s="183">
        <f t="shared" si="2"/>
        <v>-2</v>
      </c>
      <c r="F23" s="184">
        <f t="shared" si="3"/>
        <v>-2.7397260273972601E-2</v>
      </c>
      <c r="H23" s="160">
        <v>31</v>
      </c>
      <c r="J23" s="160">
        <v>40</v>
      </c>
    </row>
    <row r="24" spans="1:11" x14ac:dyDescent="0.3">
      <c r="A24" s="175">
        <v>108</v>
      </c>
      <c r="B24" s="160" t="s">
        <v>75</v>
      </c>
      <c r="C24" s="161">
        <v>13</v>
      </c>
      <c r="D24" s="182">
        <v>5</v>
      </c>
      <c r="E24" s="183">
        <f t="shared" si="2"/>
        <v>8</v>
      </c>
      <c r="F24" s="184">
        <f t="shared" si="3"/>
        <v>1.6</v>
      </c>
      <c r="H24" s="160">
        <v>6</v>
      </c>
      <c r="J24" s="160">
        <v>7</v>
      </c>
    </row>
    <row r="25" spans="1:11" x14ac:dyDescent="0.3">
      <c r="A25" s="175">
        <v>109</v>
      </c>
      <c r="B25" s="160" t="s">
        <v>201</v>
      </c>
      <c r="C25" s="161">
        <v>231</v>
      </c>
      <c r="D25" s="182">
        <v>218</v>
      </c>
      <c r="E25" s="183">
        <f t="shared" si="2"/>
        <v>13</v>
      </c>
      <c r="F25" s="184">
        <f t="shared" si="3"/>
        <v>5.9633027522935783E-2</v>
      </c>
      <c r="H25" s="160">
        <v>126</v>
      </c>
      <c r="J25" s="160">
        <v>105</v>
      </c>
    </row>
    <row r="26" spans="1:11" x14ac:dyDescent="0.3">
      <c r="A26" s="175">
        <v>110</v>
      </c>
      <c r="B26" s="160" t="s">
        <v>157</v>
      </c>
      <c r="C26" s="161">
        <v>87</v>
      </c>
      <c r="D26" s="182">
        <v>99</v>
      </c>
      <c r="E26" s="183">
        <f t="shared" si="2"/>
        <v>-12</v>
      </c>
      <c r="F26" s="184">
        <f t="shared" si="3"/>
        <v>-0.12121212121212122</v>
      </c>
      <c r="H26" s="160">
        <v>53</v>
      </c>
      <c r="J26" s="160">
        <v>34</v>
      </c>
    </row>
    <row r="27" spans="1:11" x14ac:dyDescent="0.3">
      <c r="A27" s="175">
        <v>111</v>
      </c>
      <c r="B27" s="160" t="s">
        <v>145</v>
      </c>
      <c r="C27" s="161">
        <v>0</v>
      </c>
      <c r="D27" s="182">
        <v>5</v>
      </c>
      <c r="E27" s="183">
        <f t="shared" si="2"/>
        <v>-5</v>
      </c>
      <c r="F27" s="184">
        <f t="shared" si="3"/>
        <v>-1</v>
      </c>
    </row>
    <row r="28" spans="1:11" x14ac:dyDescent="0.3">
      <c r="A28" s="175">
        <v>112</v>
      </c>
      <c r="B28" s="160" t="s">
        <v>239</v>
      </c>
      <c r="C28" s="161">
        <v>6</v>
      </c>
      <c r="D28" s="182">
        <v>10</v>
      </c>
      <c r="E28" s="183">
        <f t="shared" si="2"/>
        <v>-4</v>
      </c>
      <c r="F28" s="184">
        <f t="shared" si="3"/>
        <v>-0.4</v>
      </c>
      <c r="H28" s="160">
        <v>3</v>
      </c>
      <c r="J28" s="160">
        <v>3</v>
      </c>
    </row>
    <row r="29" spans="1:11" x14ac:dyDescent="0.3">
      <c r="A29" s="175">
        <v>113</v>
      </c>
      <c r="B29" s="160" t="s">
        <v>18</v>
      </c>
      <c r="C29" s="161">
        <v>740</v>
      </c>
      <c r="D29" s="182">
        <v>838</v>
      </c>
      <c r="E29" s="183">
        <f t="shared" si="2"/>
        <v>-98</v>
      </c>
      <c r="F29" s="184">
        <f t="shared" si="3"/>
        <v>-0.11694510739856802</v>
      </c>
      <c r="H29" s="160">
        <v>370</v>
      </c>
      <c r="J29" s="160">
        <v>370</v>
      </c>
    </row>
    <row r="30" spans="1:11" x14ac:dyDescent="0.3">
      <c r="A30" s="175">
        <v>114</v>
      </c>
      <c r="B30" s="160" t="s">
        <v>330</v>
      </c>
      <c r="C30" s="161">
        <v>0</v>
      </c>
      <c r="D30" s="182">
        <v>6</v>
      </c>
      <c r="E30" s="183">
        <f t="shared" si="2"/>
        <v>-6</v>
      </c>
      <c r="F30" s="184">
        <f t="shared" si="3"/>
        <v>-1</v>
      </c>
    </row>
    <row r="31" spans="1:11" x14ac:dyDescent="0.3">
      <c r="A31" s="175">
        <v>115</v>
      </c>
      <c r="B31" s="160" t="s">
        <v>204</v>
      </c>
      <c r="C31" s="161">
        <v>33</v>
      </c>
      <c r="D31" s="182">
        <v>16</v>
      </c>
      <c r="E31" s="183">
        <f t="shared" si="2"/>
        <v>17</v>
      </c>
      <c r="F31" s="184">
        <f t="shared" si="3"/>
        <v>1.0625</v>
      </c>
      <c r="H31" s="160">
        <v>15</v>
      </c>
      <c r="J31" s="160">
        <v>18</v>
      </c>
    </row>
    <row r="32" spans="1:11" x14ac:dyDescent="0.3">
      <c r="A32" s="175">
        <v>116</v>
      </c>
      <c r="B32" s="160" t="s">
        <v>49</v>
      </c>
      <c r="C32" s="161">
        <v>60</v>
      </c>
      <c r="D32" s="182">
        <v>43</v>
      </c>
      <c r="E32" s="183">
        <f t="shared" si="2"/>
        <v>17</v>
      </c>
      <c r="F32" s="184">
        <f t="shared" si="3"/>
        <v>0.39534883720930231</v>
      </c>
      <c r="H32" s="160">
        <v>30</v>
      </c>
      <c r="J32" s="160">
        <v>30</v>
      </c>
    </row>
    <row r="33" spans="1:10" x14ac:dyDescent="0.3">
      <c r="A33" s="175">
        <v>119</v>
      </c>
      <c r="B33" s="160" t="s">
        <v>322</v>
      </c>
      <c r="C33" s="161">
        <v>4</v>
      </c>
      <c r="D33" s="182">
        <v>9</v>
      </c>
      <c r="E33" s="183">
        <f t="shared" si="2"/>
        <v>-5</v>
      </c>
      <c r="F33" s="184">
        <f t="shared" si="3"/>
        <v>-0.55555555555555558</v>
      </c>
      <c r="H33" s="160">
        <v>1</v>
      </c>
      <c r="J33" s="160">
        <v>3</v>
      </c>
    </row>
    <row r="34" spans="1:10" x14ac:dyDescent="0.3">
      <c r="A34" s="175">
        <v>120</v>
      </c>
      <c r="B34" s="160" t="s">
        <v>56</v>
      </c>
      <c r="C34" s="161">
        <v>82</v>
      </c>
      <c r="D34" s="182">
        <v>60</v>
      </c>
      <c r="E34" s="183">
        <f t="shared" si="2"/>
        <v>22</v>
      </c>
      <c r="F34" s="184">
        <f t="shared" si="3"/>
        <v>0.36666666666666664</v>
      </c>
      <c r="H34" s="160">
        <v>37</v>
      </c>
      <c r="J34" s="160">
        <v>45</v>
      </c>
    </row>
    <row r="35" spans="1:10" x14ac:dyDescent="0.3">
      <c r="A35" s="175">
        <v>121</v>
      </c>
      <c r="B35" s="160" t="s">
        <v>13</v>
      </c>
      <c r="C35" s="161">
        <v>300</v>
      </c>
      <c r="D35" s="182">
        <v>265</v>
      </c>
      <c r="E35" s="183">
        <f t="shared" si="2"/>
        <v>35</v>
      </c>
      <c r="F35" s="184">
        <f t="shared" si="3"/>
        <v>0.13207547169811321</v>
      </c>
      <c r="H35" s="160">
        <v>146</v>
      </c>
      <c r="J35" s="160">
        <v>154</v>
      </c>
    </row>
    <row r="36" spans="1:10" x14ac:dyDescent="0.3">
      <c r="A36" s="175">
        <v>122</v>
      </c>
      <c r="B36" s="160" t="s">
        <v>256</v>
      </c>
      <c r="C36" s="161">
        <v>17</v>
      </c>
      <c r="D36" s="182">
        <v>7</v>
      </c>
      <c r="E36" s="183">
        <f t="shared" si="2"/>
        <v>10</v>
      </c>
      <c r="F36" s="184">
        <f t="shared" si="3"/>
        <v>1.4285714285714286</v>
      </c>
      <c r="H36" s="160">
        <v>4</v>
      </c>
      <c r="J36" s="160">
        <v>13</v>
      </c>
    </row>
    <row r="37" spans="1:10" x14ac:dyDescent="0.3">
      <c r="A37" s="175">
        <v>123</v>
      </c>
      <c r="B37" s="160" t="s">
        <v>240</v>
      </c>
      <c r="C37" s="161">
        <v>22</v>
      </c>
      <c r="D37" s="182">
        <v>46</v>
      </c>
      <c r="E37" s="183">
        <f t="shared" si="2"/>
        <v>-24</v>
      </c>
      <c r="F37" s="184">
        <f t="shared" si="3"/>
        <v>-0.52173913043478259</v>
      </c>
      <c r="H37" s="160">
        <v>11</v>
      </c>
      <c r="J37" s="160">
        <v>11</v>
      </c>
    </row>
    <row r="38" spans="1:10" x14ac:dyDescent="0.3">
      <c r="A38" s="175">
        <v>124</v>
      </c>
      <c r="B38" s="160" t="s">
        <v>275</v>
      </c>
      <c r="C38" s="161">
        <v>0</v>
      </c>
      <c r="D38" s="182">
        <v>10</v>
      </c>
      <c r="E38" s="183">
        <f t="shared" si="2"/>
        <v>-10</v>
      </c>
      <c r="F38" s="184">
        <f t="shared" si="3"/>
        <v>-1</v>
      </c>
    </row>
    <row r="39" spans="1:10" x14ac:dyDescent="0.3">
      <c r="A39" s="175">
        <v>125</v>
      </c>
      <c r="B39" s="160" t="s">
        <v>331</v>
      </c>
      <c r="C39" s="161">
        <v>1</v>
      </c>
      <c r="D39" s="182">
        <v>0</v>
      </c>
      <c r="E39" s="183">
        <f t="shared" si="2"/>
        <v>1</v>
      </c>
      <c r="F39" s="145"/>
      <c r="H39" s="160">
        <v>1</v>
      </c>
      <c r="J39" s="160">
        <v>0</v>
      </c>
    </row>
    <row r="40" spans="1:10" x14ac:dyDescent="0.3">
      <c r="A40" s="175">
        <v>126</v>
      </c>
      <c r="B40" s="160" t="s">
        <v>332</v>
      </c>
      <c r="C40" s="161">
        <v>2</v>
      </c>
      <c r="D40" s="182">
        <v>2</v>
      </c>
      <c r="E40" s="183">
        <f t="shared" si="2"/>
        <v>0</v>
      </c>
      <c r="F40" s="184">
        <f t="shared" si="3"/>
        <v>0</v>
      </c>
      <c r="H40" s="160">
        <v>0</v>
      </c>
      <c r="J40" s="160">
        <v>2</v>
      </c>
    </row>
    <row r="41" spans="1:10" x14ac:dyDescent="0.3">
      <c r="A41" s="175">
        <v>127</v>
      </c>
      <c r="B41" s="160" t="s">
        <v>376</v>
      </c>
      <c r="C41" s="161">
        <v>1</v>
      </c>
      <c r="D41" s="182">
        <v>0</v>
      </c>
      <c r="E41" s="183">
        <f t="shared" si="2"/>
        <v>1</v>
      </c>
      <c r="F41" s="145"/>
      <c r="H41" s="160">
        <v>1</v>
      </c>
      <c r="J41" s="160">
        <v>0</v>
      </c>
    </row>
    <row r="42" spans="1:10" x14ac:dyDescent="0.3">
      <c r="A42" s="175">
        <v>128</v>
      </c>
      <c r="B42" s="160" t="s">
        <v>109</v>
      </c>
      <c r="C42" s="161">
        <v>2</v>
      </c>
      <c r="D42" s="182">
        <v>1</v>
      </c>
      <c r="E42" s="183">
        <f t="shared" si="2"/>
        <v>1</v>
      </c>
      <c r="F42" s="184">
        <f t="shared" si="3"/>
        <v>1</v>
      </c>
      <c r="H42" s="160">
        <v>2</v>
      </c>
      <c r="J42" s="160">
        <v>0</v>
      </c>
    </row>
    <row r="43" spans="1:10" x14ac:dyDescent="0.3">
      <c r="A43" s="175">
        <v>130</v>
      </c>
      <c r="B43" s="160" t="s">
        <v>53</v>
      </c>
      <c r="C43" s="161">
        <v>31</v>
      </c>
      <c r="D43" s="182">
        <v>15</v>
      </c>
      <c r="E43" s="183">
        <f t="shared" si="2"/>
        <v>16</v>
      </c>
      <c r="F43" s="184">
        <f t="shared" si="3"/>
        <v>1.0666666666666667</v>
      </c>
      <c r="H43" s="160">
        <v>19</v>
      </c>
      <c r="J43" s="160">
        <v>12</v>
      </c>
    </row>
    <row r="44" spans="1:10" x14ac:dyDescent="0.3">
      <c r="A44" s="175">
        <v>131</v>
      </c>
      <c r="B44" s="160" t="s">
        <v>71</v>
      </c>
      <c r="C44" s="161">
        <v>68</v>
      </c>
      <c r="D44" s="182">
        <v>76</v>
      </c>
      <c r="E44" s="183">
        <f t="shared" si="2"/>
        <v>-8</v>
      </c>
      <c r="F44" s="184">
        <f t="shared" si="3"/>
        <v>-0.10526315789473684</v>
      </c>
      <c r="H44" s="160">
        <v>37</v>
      </c>
      <c r="J44" s="160">
        <v>31</v>
      </c>
    </row>
    <row r="45" spans="1:10" x14ac:dyDescent="0.3">
      <c r="A45" s="175">
        <v>132</v>
      </c>
      <c r="B45" s="160" t="s">
        <v>241</v>
      </c>
      <c r="C45" s="161">
        <v>8</v>
      </c>
      <c r="D45" s="182">
        <v>20</v>
      </c>
      <c r="E45" s="183">
        <f t="shared" si="2"/>
        <v>-12</v>
      </c>
      <c r="F45" s="184">
        <f t="shared" si="3"/>
        <v>-0.6</v>
      </c>
      <c r="H45" s="160">
        <v>5</v>
      </c>
      <c r="J45" s="160">
        <v>3</v>
      </c>
    </row>
    <row r="46" spans="1:10" x14ac:dyDescent="0.3">
      <c r="A46" s="175">
        <v>133</v>
      </c>
      <c r="B46" s="160" t="s">
        <v>140</v>
      </c>
      <c r="C46" s="161">
        <v>7</v>
      </c>
      <c r="D46" s="182">
        <v>22</v>
      </c>
      <c r="E46" s="183">
        <f t="shared" si="2"/>
        <v>-15</v>
      </c>
      <c r="F46" s="184">
        <f t="shared" si="3"/>
        <v>-0.68181818181818177</v>
      </c>
      <c r="H46" s="160">
        <v>3</v>
      </c>
      <c r="J46" s="160">
        <v>4</v>
      </c>
    </row>
    <row r="47" spans="1:10" x14ac:dyDescent="0.3">
      <c r="A47" s="175">
        <v>134</v>
      </c>
      <c r="B47" s="160" t="s">
        <v>177</v>
      </c>
      <c r="C47" s="161">
        <v>37</v>
      </c>
      <c r="D47" s="182">
        <v>2</v>
      </c>
      <c r="E47" s="183">
        <f t="shared" si="2"/>
        <v>35</v>
      </c>
      <c r="F47" s="184">
        <f t="shared" si="3"/>
        <v>17.5</v>
      </c>
      <c r="H47" s="160">
        <v>22</v>
      </c>
      <c r="J47" s="160">
        <v>15</v>
      </c>
    </row>
    <row r="48" spans="1:10" x14ac:dyDescent="0.3">
      <c r="A48" s="175">
        <v>135</v>
      </c>
      <c r="B48" s="160" t="s">
        <v>171</v>
      </c>
      <c r="C48" s="161">
        <v>27</v>
      </c>
      <c r="D48" s="182">
        <v>40</v>
      </c>
      <c r="E48" s="183">
        <f t="shared" si="2"/>
        <v>-13</v>
      </c>
      <c r="F48" s="184">
        <f t="shared" si="3"/>
        <v>-0.32500000000000001</v>
      </c>
      <c r="H48" s="160">
        <v>11</v>
      </c>
      <c r="J48" s="160">
        <v>16</v>
      </c>
    </row>
    <row r="49" spans="1:10" x14ac:dyDescent="0.3">
      <c r="A49" s="175">
        <v>136</v>
      </c>
      <c r="B49" s="160" t="s">
        <v>354</v>
      </c>
      <c r="C49" s="161">
        <v>1</v>
      </c>
      <c r="D49" s="182">
        <v>1</v>
      </c>
      <c r="E49" s="183">
        <f t="shared" si="2"/>
        <v>0</v>
      </c>
      <c r="F49" s="184">
        <f t="shared" si="3"/>
        <v>0</v>
      </c>
      <c r="H49" s="160">
        <v>1</v>
      </c>
      <c r="J49" s="160">
        <v>0</v>
      </c>
    </row>
    <row r="50" spans="1:10" x14ac:dyDescent="0.3">
      <c r="A50" s="175">
        <v>137</v>
      </c>
      <c r="B50" s="160" t="s">
        <v>120</v>
      </c>
      <c r="C50" s="161">
        <v>54</v>
      </c>
      <c r="D50" s="182">
        <v>34</v>
      </c>
      <c r="E50" s="183">
        <f t="shared" si="2"/>
        <v>20</v>
      </c>
      <c r="F50" s="184">
        <f t="shared" si="3"/>
        <v>0.58823529411764708</v>
      </c>
      <c r="H50" s="160">
        <v>25</v>
      </c>
      <c r="J50" s="160">
        <v>29</v>
      </c>
    </row>
    <row r="51" spans="1:10" x14ac:dyDescent="0.3">
      <c r="A51" s="175">
        <v>138</v>
      </c>
      <c r="B51" s="160" t="s">
        <v>158</v>
      </c>
      <c r="C51" s="161">
        <v>93</v>
      </c>
      <c r="D51" s="182">
        <v>138</v>
      </c>
      <c r="E51" s="183">
        <f t="shared" si="2"/>
        <v>-45</v>
      </c>
      <c r="F51" s="184">
        <f t="shared" si="3"/>
        <v>-0.32608695652173914</v>
      </c>
      <c r="H51" s="160">
        <v>53</v>
      </c>
      <c r="J51" s="160">
        <v>40</v>
      </c>
    </row>
    <row r="52" spans="1:10" x14ac:dyDescent="0.3">
      <c r="A52" s="175">
        <v>139</v>
      </c>
      <c r="B52" s="160" t="s">
        <v>257</v>
      </c>
      <c r="C52" s="161">
        <v>24</v>
      </c>
      <c r="D52" s="182">
        <v>21</v>
      </c>
      <c r="E52" s="183">
        <f t="shared" si="2"/>
        <v>3</v>
      </c>
      <c r="F52" s="184">
        <f t="shared" si="3"/>
        <v>0.14285714285714285</v>
      </c>
      <c r="H52" s="160">
        <v>11</v>
      </c>
      <c r="J52" s="160">
        <v>13</v>
      </c>
    </row>
    <row r="53" spans="1:10" x14ac:dyDescent="0.3">
      <c r="A53" s="175">
        <v>140</v>
      </c>
      <c r="B53" s="160" t="s">
        <v>258</v>
      </c>
      <c r="C53" s="161">
        <v>23</v>
      </c>
      <c r="D53" s="182">
        <v>9</v>
      </c>
      <c r="E53" s="183">
        <f t="shared" si="2"/>
        <v>14</v>
      </c>
      <c r="F53" s="184">
        <f t="shared" si="3"/>
        <v>1.5555555555555556</v>
      </c>
      <c r="H53" s="160">
        <v>12</v>
      </c>
      <c r="J53" s="160">
        <v>11</v>
      </c>
    </row>
    <row r="54" spans="1:10" x14ac:dyDescent="0.3">
      <c r="A54" s="175">
        <v>141</v>
      </c>
      <c r="B54" s="160" t="s">
        <v>333</v>
      </c>
      <c r="C54" s="161">
        <v>2</v>
      </c>
      <c r="D54" s="182">
        <v>2</v>
      </c>
      <c r="E54" s="183">
        <f t="shared" si="2"/>
        <v>0</v>
      </c>
      <c r="F54" s="184">
        <f t="shared" si="3"/>
        <v>0</v>
      </c>
      <c r="H54" s="160">
        <v>1</v>
      </c>
      <c r="J54" s="160">
        <v>1</v>
      </c>
    </row>
    <row r="55" spans="1:10" x14ac:dyDescent="0.3">
      <c r="A55" s="175">
        <v>143</v>
      </c>
      <c r="B55" s="160" t="s">
        <v>174</v>
      </c>
      <c r="C55" s="161">
        <v>176</v>
      </c>
      <c r="D55" s="182">
        <v>197</v>
      </c>
      <c r="E55" s="183">
        <f t="shared" si="2"/>
        <v>-21</v>
      </c>
      <c r="F55" s="184">
        <f t="shared" si="3"/>
        <v>-0.1065989847715736</v>
      </c>
      <c r="H55" s="160">
        <v>92</v>
      </c>
      <c r="J55" s="160">
        <v>84</v>
      </c>
    </row>
    <row r="56" spans="1:10" x14ac:dyDescent="0.3">
      <c r="A56" s="175">
        <v>144</v>
      </c>
      <c r="B56" s="160" t="s">
        <v>92</v>
      </c>
      <c r="C56" s="161">
        <v>55</v>
      </c>
      <c r="D56" s="182">
        <v>57</v>
      </c>
      <c r="E56" s="183">
        <f t="shared" si="2"/>
        <v>-2</v>
      </c>
      <c r="F56" s="184">
        <f t="shared" si="3"/>
        <v>-3.5087719298245612E-2</v>
      </c>
      <c r="H56" s="160">
        <v>31</v>
      </c>
      <c r="J56" s="160">
        <v>24</v>
      </c>
    </row>
    <row r="57" spans="1:10" x14ac:dyDescent="0.3">
      <c r="A57" s="175">
        <v>145</v>
      </c>
      <c r="B57" s="160" t="s">
        <v>303</v>
      </c>
      <c r="C57" s="161">
        <v>2378</v>
      </c>
      <c r="D57" s="182">
        <v>1694</v>
      </c>
      <c r="E57" s="183">
        <f t="shared" si="2"/>
        <v>684</v>
      </c>
      <c r="F57" s="184">
        <f t="shared" si="3"/>
        <v>0.40377804014167651</v>
      </c>
      <c r="H57" s="160">
        <v>1207</v>
      </c>
      <c r="J57" s="160">
        <v>1171</v>
      </c>
    </row>
    <row r="58" spans="1:10" x14ac:dyDescent="0.3">
      <c r="A58" s="175">
        <v>146</v>
      </c>
      <c r="B58" s="160" t="s">
        <v>14</v>
      </c>
      <c r="C58" s="161">
        <v>945</v>
      </c>
      <c r="D58" s="182">
        <v>1007</v>
      </c>
      <c r="E58" s="183">
        <f t="shared" si="2"/>
        <v>-62</v>
      </c>
      <c r="F58" s="184">
        <f t="shared" si="3"/>
        <v>-6.1569016881827213E-2</v>
      </c>
      <c r="H58" s="160">
        <v>459</v>
      </c>
      <c r="J58" s="160">
        <v>486</v>
      </c>
    </row>
    <row r="59" spans="1:10" x14ac:dyDescent="0.3">
      <c r="A59" s="175">
        <v>147</v>
      </c>
      <c r="B59" s="160" t="s">
        <v>349</v>
      </c>
      <c r="D59" s="182">
        <v>3</v>
      </c>
      <c r="E59" s="183">
        <f t="shared" si="2"/>
        <v>-3</v>
      </c>
      <c r="F59" s="184">
        <f t="shared" si="3"/>
        <v>-1</v>
      </c>
    </row>
    <row r="60" spans="1:10" x14ac:dyDescent="0.3">
      <c r="A60" s="175">
        <v>148</v>
      </c>
      <c r="B60" s="160" t="s">
        <v>116</v>
      </c>
      <c r="C60" s="161">
        <v>195</v>
      </c>
      <c r="D60" s="182">
        <v>214</v>
      </c>
      <c r="E60" s="183">
        <f t="shared" si="2"/>
        <v>-19</v>
      </c>
      <c r="F60" s="184">
        <f t="shared" si="3"/>
        <v>-8.8785046728971959E-2</v>
      </c>
      <c r="H60" s="160">
        <v>101</v>
      </c>
      <c r="J60" s="160">
        <v>94</v>
      </c>
    </row>
    <row r="61" spans="1:10" x14ac:dyDescent="0.3">
      <c r="A61" s="175">
        <v>149</v>
      </c>
      <c r="B61" s="160" t="s">
        <v>195</v>
      </c>
      <c r="C61" s="161">
        <v>152</v>
      </c>
      <c r="D61" s="182">
        <v>99</v>
      </c>
      <c r="E61" s="183">
        <f t="shared" si="2"/>
        <v>53</v>
      </c>
      <c r="F61" s="184">
        <f t="shared" si="3"/>
        <v>0.53535353535353536</v>
      </c>
      <c r="H61" s="160">
        <v>83</v>
      </c>
      <c r="J61" s="160">
        <v>69</v>
      </c>
    </row>
    <row r="62" spans="1:10" x14ac:dyDescent="0.3">
      <c r="A62" s="175">
        <v>155</v>
      </c>
      <c r="B62" s="160" t="s">
        <v>377</v>
      </c>
      <c r="C62" s="161">
        <v>101</v>
      </c>
      <c r="D62" s="182">
        <v>0</v>
      </c>
      <c r="E62" s="183">
        <f t="shared" si="2"/>
        <v>101</v>
      </c>
      <c r="F62" s="145"/>
      <c r="H62" s="160">
        <v>38</v>
      </c>
      <c r="J62" s="160">
        <v>63</v>
      </c>
    </row>
    <row r="63" spans="1:10" x14ac:dyDescent="0.3">
      <c r="A63" s="175">
        <v>197</v>
      </c>
      <c r="B63" s="160" t="s">
        <v>345</v>
      </c>
      <c r="C63" s="161">
        <v>59</v>
      </c>
      <c r="D63" s="182">
        <v>51</v>
      </c>
      <c r="E63" s="183">
        <f t="shared" si="2"/>
        <v>8</v>
      </c>
      <c r="F63" s="184">
        <f t="shared" si="3"/>
        <v>0.15686274509803921</v>
      </c>
      <c r="H63" s="160">
        <v>32</v>
      </c>
      <c r="J63" s="160">
        <v>27</v>
      </c>
    </row>
    <row r="64" spans="1:10" x14ac:dyDescent="0.3">
      <c r="A64" s="175">
        <v>198</v>
      </c>
      <c r="B64" s="160" t="s">
        <v>218</v>
      </c>
      <c r="C64" s="161">
        <v>92</v>
      </c>
      <c r="D64" s="182">
        <v>94</v>
      </c>
      <c r="E64" s="183">
        <f t="shared" si="2"/>
        <v>-2</v>
      </c>
      <c r="F64" s="184">
        <f t="shared" si="3"/>
        <v>-2.1276595744680851E-2</v>
      </c>
      <c r="H64" s="160">
        <v>52</v>
      </c>
      <c r="J64" s="160">
        <v>40</v>
      </c>
    </row>
    <row r="65" spans="1:10" x14ac:dyDescent="0.3">
      <c r="A65" s="175">
        <v>199</v>
      </c>
      <c r="B65" s="160" t="s">
        <v>280</v>
      </c>
      <c r="C65" s="161">
        <v>70</v>
      </c>
      <c r="D65" s="182">
        <v>56</v>
      </c>
      <c r="E65" s="183">
        <f t="shared" si="2"/>
        <v>14</v>
      </c>
      <c r="F65" s="184">
        <f t="shared" si="3"/>
        <v>0.25</v>
      </c>
      <c r="H65" s="160">
        <v>33</v>
      </c>
      <c r="J65" s="160">
        <v>37</v>
      </c>
    </row>
    <row r="66" spans="1:10" x14ac:dyDescent="0.3">
      <c r="A66" s="175">
        <v>201</v>
      </c>
      <c r="B66" s="160" t="s">
        <v>141</v>
      </c>
      <c r="C66" s="161">
        <v>53</v>
      </c>
      <c r="D66" s="182">
        <v>64</v>
      </c>
      <c r="E66" s="183">
        <f t="shared" si="2"/>
        <v>-11</v>
      </c>
      <c r="F66" s="184">
        <f t="shared" si="3"/>
        <v>-0.171875</v>
      </c>
      <c r="H66" s="160">
        <v>27</v>
      </c>
      <c r="J66" s="160">
        <v>26</v>
      </c>
    </row>
    <row r="67" spans="1:10" x14ac:dyDescent="0.3">
      <c r="A67" s="175">
        <v>202</v>
      </c>
      <c r="B67" s="160" t="s">
        <v>125</v>
      </c>
      <c r="C67" s="161">
        <v>1</v>
      </c>
      <c r="D67" s="182">
        <v>1</v>
      </c>
      <c r="E67" s="183">
        <f t="shared" si="2"/>
        <v>0</v>
      </c>
      <c r="F67" s="184">
        <f t="shared" si="3"/>
        <v>0</v>
      </c>
      <c r="H67" s="160">
        <v>1</v>
      </c>
      <c r="J67" s="160">
        <v>0</v>
      </c>
    </row>
    <row r="68" spans="1:10" x14ac:dyDescent="0.3">
      <c r="A68" s="175">
        <v>203</v>
      </c>
      <c r="B68" s="160" t="s">
        <v>334</v>
      </c>
      <c r="C68" s="161">
        <v>0</v>
      </c>
      <c r="D68" s="182">
        <v>7</v>
      </c>
      <c r="E68" s="183">
        <f t="shared" si="2"/>
        <v>-7</v>
      </c>
      <c r="F68" s="184">
        <f t="shared" si="3"/>
        <v>-1</v>
      </c>
    </row>
    <row r="69" spans="1:10" x14ac:dyDescent="0.3">
      <c r="A69" s="175">
        <v>204</v>
      </c>
      <c r="B69" s="160" t="s">
        <v>20</v>
      </c>
      <c r="C69" s="161">
        <v>403</v>
      </c>
      <c r="D69" s="182">
        <v>455</v>
      </c>
      <c r="E69" s="183">
        <f t="shared" si="2"/>
        <v>-52</v>
      </c>
      <c r="F69" s="184">
        <f t="shared" si="3"/>
        <v>-0.11428571428571428</v>
      </c>
      <c r="H69" s="160">
        <v>192</v>
      </c>
      <c r="J69" s="160">
        <v>211</v>
      </c>
    </row>
    <row r="70" spans="1:10" x14ac:dyDescent="0.3">
      <c r="A70" s="175">
        <v>205</v>
      </c>
      <c r="B70" s="160" t="s">
        <v>81</v>
      </c>
      <c r="C70" s="161">
        <v>92</v>
      </c>
      <c r="D70" s="182">
        <v>72</v>
      </c>
      <c r="E70" s="183">
        <f t="shared" ref="E70:E133" si="4">C70-D70</f>
        <v>20</v>
      </c>
      <c r="F70" s="184">
        <f t="shared" ref="F70:F133" si="5">E70/D70</f>
        <v>0.27777777777777779</v>
      </c>
      <c r="H70" s="160">
        <v>45</v>
      </c>
      <c r="J70" s="160">
        <v>47</v>
      </c>
    </row>
    <row r="71" spans="1:10" x14ac:dyDescent="0.3">
      <c r="A71" s="175">
        <v>206</v>
      </c>
      <c r="B71" s="160" t="s">
        <v>21</v>
      </c>
      <c r="C71" s="161">
        <v>263</v>
      </c>
      <c r="D71" s="182">
        <v>350</v>
      </c>
      <c r="E71" s="183">
        <f t="shared" si="4"/>
        <v>-87</v>
      </c>
      <c r="F71" s="184">
        <f t="shared" si="5"/>
        <v>-0.24857142857142858</v>
      </c>
      <c r="H71" s="160">
        <v>133</v>
      </c>
      <c r="J71" s="160">
        <v>130</v>
      </c>
    </row>
    <row r="72" spans="1:10" x14ac:dyDescent="0.3">
      <c r="A72" s="175">
        <v>207</v>
      </c>
      <c r="B72" s="160" t="s">
        <v>224</v>
      </c>
      <c r="C72" s="161">
        <v>13</v>
      </c>
      <c r="D72" s="182">
        <v>10</v>
      </c>
      <c r="E72" s="183">
        <f t="shared" si="4"/>
        <v>3</v>
      </c>
      <c r="F72" s="184">
        <f t="shared" si="5"/>
        <v>0.3</v>
      </c>
      <c r="H72" s="160">
        <v>6</v>
      </c>
      <c r="J72" s="160">
        <v>7</v>
      </c>
    </row>
    <row r="73" spans="1:10" x14ac:dyDescent="0.3">
      <c r="A73" s="175">
        <v>208</v>
      </c>
      <c r="B73" s="160" t="s">
        <v>63</v>
      </c>
      <c r="C73" s="161">
        <v>73</v>
      </c>
      <c r="D73" s="182">
        <v>87</v>
      </c>
      <c r="E73" s="183">
        <f t="shared" si="4"/>
        <v>-14</v>
      </c>
      <c r="F73" s="184">
        <f t="shared" si="5"/>
        <v>-0.16091954022988506</v>
      </c>
      <c r="H73" s="160">
        <v>26</v>
      </c>
      <c r="J73" s="160">
        <v>47</v>
      </c>
    </row>
    <row r="74" spans="1:10" x14ac:dyDescent="0.3">
      <c r="A74" s="175">
        <v>210</v>
      </c>
      <c r="B74" s="160" t="s">
        <v>271</v>
      </c>
      <c r="C74" s="161">
        <v>728</v>
      </c>
      <c r="D74" s="182">
        <v>794</v>
      </c>
      <c r="E74" s="183">
        <f t="shared" si="4"/>
        <v>-66</v>
      </c>
      <c r="F74" s="184">
        <f t="shared" si="5"/>
        <v>-8.3123425692695208E-2</v>
      </c>
      <c r="H74" s="160">
        <v>396</v>
      </c>
      <c r="J74" s="160">
        <v>332</v>
      </c>
    </row>
    <row r="75" spans="1:10" x14ac:dyDescent="0.3">
      <c r="A75" s="175">
        <v>211</v>
      </c>
      <c r="B75" s="160" t="s">
        <v>214</v>
      </c>
      <c r="C75" s="161">
        <v>90</v>
      </c>
      <c r="D75" s="182">
        <v>165</v>
      </c>
      <c r="E75" s="183">
        <f t="shared" si="4"/>
        <v>-75</v>
      </c>
      <c r="F75" s="184">
        <f t="shared" si="5"/>
        <v>-0.45454545454545453</v>
      </c>
      <c r="H75" s="160">
        <v>49</v>
      </c>
      <c r="J75" s="160">
        <v>41</v>
      </c>
    </row>
    <row r="76" spans="1:10" x14ac:dyDescent="0.3">
      <c r="A76" s="175">
        <v>212</v>
      </c>
      <c r="B76" s="160" t="s">
        <v>138</v>
      </c>
      <c r="C76" s="161">
        <v>29</v>
      </c>
      <c r="D76" s="182">
        <v>31</v>
      </c>
      <c r="E76" s="183">
        <f t="shared" si="4"/>
        <v>-2</v>
      </c>
      <c r="F76" s="184">
        <f t="shared" si="5"/>
        <v>-6.4516129032258063E-2</v>
      </c>
      <c r="H76" s="160">
        <v>10</v>
      </c>
      <c r="J76" s="160">
        <v>19</v>
      </c>
    </row>
    <row r="77" spans="1:10" x14ac:dyDescent="0.3">
      <c r="A77" s="175">
        <v>213</v>
      </c>
      <c r="B77" s="160" t="s">
        <v>66</v>
      </c>
      <c r="C77" s="161">
        <v>186</v>
      </c>
      <c r="D77" s="182">
        <v>240</v>
      </c>
      <c r="E77" s="183">
        <f t="shared" si="4"/>
        <v>-54</v>
      </c>
      <c r="F77" s="184">
        <f t="shared" si="5"/>
        <v>-0.22500000000000001</v>
      </c>
      <c r="H77" s="160">
        <v>89</v>
      </c>
      <c r="J77" s="160">
        <v>97</v>
      </c>
    </row>
    <row r="78" spans="1:10" x14ac:dyDescent="0.3">
      <c r="A78" s="175">
        <v>214</v>
      </c>
      <c r="B78" s="160" t="s">
        <v>203</v>
      </c>
      <c r="C78" s="161">
        <v>386</v>
      </c>
      <c r="D78" s="182">
        <v>423</v>
      </c>
      <c r="E78" s="183">
        <f t="shared" si="4"/>
        <v>-37</v>
      </c>
      <c r="F78" s="184">
        <f t="shared" si="5"/>
        <v>-8.7470449172576833E-2</v>
      </c>
      <c r="H78" s="160">
        <v>200</v>
      </c>
      <c r="J78" s="160">
        <v>186</v>
      </c>
    </row>
    <row r="79" spans="1:10" x14ac:dyDescent="0.3">
      <c r="A79" s="175">
        <v>215</v>
      </c>
      <c r="B79" s="160" t="s">
        <v>206</v>
      </c>
      <c r="C79" s="161">
        <v>448</v>
      </c>
      <c r="D79" s="182">
        <v>352</v>
      </c>
      <c r="E79" s="183">
        <f t="shared" si="4"/>
        <v>96</v>
      </c>
      <c r="F79" s="184">
        <f t="shared" si="5"/>
        <v>0.27272727272727271</v>
      </c>
      <c r="H79" s="160">
        <v>235</v>
      </c>
      <c r="J79" s="160">
        <v>213</v>
      </c>
    </row>
    <row r="80" spans="1:10" x14ac:dyDescent="0.3">
      <c r="A80" s="175">
        <v>216</v>
      </c>
      <c r="B80" s="160" t="s">
        <v>200</v>
      </c>
      <c r="C80" s="161">
        <v>308</v>
      </c>
      <c r="D80" s="182">
        <v>297</v>
      </c>
      <c r="E80" s="183">
        <f t="shared" si="4"/>
        <v>11</v>
      </c>
      <c r="F80" s="184">
        <f t="shared" si="5"/>
        <v>3.7037037037037035E-2</v>
      </c>
      <c r="H80" s="160">
        <v>143</v>
      </c>
      <c r="J80" s="160">
        <v>165</v>
      </c>
    </row>
    <row r="81" spans="1:10" x14ac:dyDescent="0.3">
      <c r="A81" s="175">
        <v>217</v>
      </c>
      <c r="B81" s="160" t="s">
        <v>184</v>
      </c>
      <c r="C81" s="161">
        <v>105</v>
      </c>
      <c r="D81" s="182">
        <v>133</v>
      </c>
      <c r="E81" s="183">
        <f t="shared" si="4"/>
        <v>-28</v>
      </c>
      <c r="F81" s="184">
        <f t="shared" si="5"/>
        <v>-0.21052631578947367</v>
      </c>
      <c r="H81" s="160">
        <v>51</v>
      </c>
      <c r="J81" s="160">
        <v>54</v>
      </c>
    </row>
    <row r="82" spans="1:10" x14ac:dyDescent="0.3">
      <c r="A82" s="175">
        <v>218</v>
      </c>
      <c r="B82" s="160" t="s">
        <v>42</v>
      </c>
      <c r="C82" s="161">
        <v>113</v>
      </c>
      <c r="D82" s="182">
        <v>118</v>
      </c>
      <c r="E82" s="183">
        <f t="shared" si="4"/>
        <v>-5</v>
      </c>
      <c r="F82" s="184">
        <f t="shared" si="5"/>
        <v>-4.2372881355932202E-2</v>
      </c>
      <c r="H82" s="160">
        <v>54</v>
      </c>
      <c r="J82" s="160">
        <v>59</v>
      </c>
    </row>
    <row r="83" spans="1:10" x14ac:dyDescent="0.3">
      <c r="A83" s="175">
        <v>219</v>
      </c>
      <c r="B83" s="160" t="s">
        <v>98</v>
      </c>
      <c r="C83" s="161">
        <v>0</v>
      </c>
      <c r="D83" s="182">
        <v>1</v>
      </c>
      <c r="E83" s="183">
        <f t="shared" si="4"/>
        <v>-1</v>
      </c>
      <c r="F83" s="184">
        <f t="shared" si="5"/>
        <v>-1</v>
      </c>
    </row>
    <row r="84" spans="1:10" x14ac:dyDescent="0.3">
      <c r="A84" s="175">
        <v>221</v>
      </c>
      <c r="B84" s="160" t="s">
        <v>117</v>
      </c>
      <c r="C84" s="161">
        <v>2</v>
      </c>
      <c r="D84" s="182">
        <v>1</v>
      </c>
      <c r="E84" s="183">
        <f t="shared" si="4"/>
        <v>1</v>
      </c>
      <c r="F84" s="184">
        <f t="shared" si="5"/>
        <v>1</v>
      </c>
      <c r="H84" s="160">
        <v>2</v>
      </c>
      <c r="J84" s="160">
        <v>0</v>
      </c>
    </row>
    <row r="85" spans="1:10" x14ac:dyDescent="0.3">
      <c r="A85" s="175">
        <v>222</v>
      </c>
      <c r="B85" s="160" t="s">
        <v>323</v>
      </c>
      <c r="C85" s="161">
        <v>0</v>
      </c>
      <c r="D85" s="182">
        <v>1</v>
      </c>
      <c r="E85" s="183">
        <f t="shared" si="4"/>
        <v>-1</v>
      </c>
      <c r="F85" s="184">
        <f t="shared" si="5"/>
        <v>-1</v>
      </c>
    </row>
    <row r="86" spans="1:10" x14ac:dyDescent="0.3">
      <c r="A86" s="175">
        <v>223</v>
      </c>
      <c r="B86" s="160" t="s">
        <v>50</v>
      </c>
      <c r="C86" s="161">
        <v>156</v>
      </c>
      <c r="D86" s="182">
        <v>254</v>
      </c>
      <c r="E86" s="183">
        <f t="shared" si="4"/>
        <v>-98</v>
      </c>
      <c r="F86" s="184">
        <f t="shared" si="5"/>
        <v>-0.38582677165354329</v>
      </c>
      <c r="H86" s="160">
        <v>76</v>
      </c>
      <c r="J86" s="160">
        <v>80</v>
      </c>
    </row>
    <row r="87" spans="1:10" x14ac:dyDescent="0.3">
      <c r="A87" s="175">
        <v>224</v>
      </c>
      <c r="B87" s="160" t="s">
        <v>99</v>
      </c>
      <c r="C87" s="161">
        <v>34</v>
      </c>
      <c r="D87" s="182">
        <v>15</v>
      </c>
      <c r="E87" s="183">
        <f t="shared" si="4"/>
        <v>19</v>
      </c>
      <c r="F87" s="184">
        <f t="shared" si="5"/>
        <v>1.2666666666666666</v>
      </c>
      <c r="H87" s="160">
        <v>23</v>
      </c>
      <c r="J87" s="160">
        <v>11</v>
      </c>
    </row>
    <row r="88" spans="1:10" x14ac:dyDescent="0.3">
      <c r="A88" s="175">
        <v>226</v>
      </c>
      <c r="B88" s="160" t="s">
        <v>123</v>
      </c>
      <c r="C88" s="161">
        <v>115</v>
      </c>
      <c r="D88" s="182">
        <v>133</v>
      </c>
      <c r="E88" s="183">
        <f t="shared" si="4"/>
        <v>-18</v>
      </c>
      <c r="F88" s="184">
        <f t="shared" si="5"/>
        <v>-0.13533834586466165</v>
      </c>
      <c r="H88" s="160">
        <v>67</v>
      </c>
      <c r="J88" s="160">
        <v>48</v>
      </c>
    </row>
    <row r="89" spans="1:10" x14ac:dyDescent="0.3">
      <c r="A89" s="175">
        <v>227</v>
      </c>
      <c r="B89" s="160" t="s">
        <v>233</v>
      </c>
      <c r="C89" s="161">
        <v>4</v>
      </c>
      <c r="D89" s="182">
        <v>16</v>
      </c>
      <c r="E89" s="183">
        <f t="shared" si="4"/>
        <v>-12</v>
      </c>
      <c r="F89" s="184">
        <f t="shared" si="5"/>
        <v>-0.75</v>
      </c>
      <c r="H89" s="160">
        <v>2</v>
      </c>
      <c r="J89" s="160">
        <v>2</v>
      </c>
    </row>
    <row r="90" spans="1:10" x14ac:dyDescent="0.3">
      <c r="A90" s="175">
        <v>228</v>
      </c>
      <c r="B90" s="160" t="s">
        <v>100</v>
      </c>
      <c r="C90" s="161">
        <v>23</v>
      </c>
      <c r="D90" s="182">
        <v>45</v>
      </c>
      <c r="E90" s="183">
        <f t="shared" si="4"/>
        <v>-22</v>
      </c>
      <c r="F90" s="184">
        <f t="shared" si="5"/>
        <v>-0.48888888888888887</v>
      </c>
      <c r="H90" s="160">
        <v>8</v>
      </c>
      <c r="J90" s="160">
        <v>15</v>
      </c>
    </row>
    <row r="91" spans="1:10" x14ac:dyDescent="0.3">
      <c r="A91" s="175">
        <v>229</v>
      </c>
      <c r="B91" s="160" t="s">
        <v>64</v>
      </c>
      <c r="C91" s="161">
        <v>214</v>
      </c>
      <c r="D91" s="182">
        <v>295</v>
      </c>
      <c r="E91" s="183">
        <f t="shared" si="4"/>
        <v>-81</v>
      </c>
      <c r="F91" s="184">
        <f t="shared" si="5"/>
        <v>-0.27457627118644068</v>
      </c>
      <c r="H91" s="160">
        <v>105</v>
      </c>
      <c r="J91" s="160">
        <v>109</v>
      </c>
    </row>
    <row r="92" spans="1:10" x14ac:dyDescent="0.3">
      <c r="A92" s="175">
        <v>230</v>
      </c>
      <c r="B92" s="160" t="s">
        <v>142</v>
      </c>
      <c r="C92" s="161">
        <v>24</v>
      </c>
      <c r="D92" s="182">
        <v>26</v>
      </c>
      <c r="E92" s="183">
        <f t="shared" si="4"/>
        <v>-2</v>
      </c>
      <c r="F92" s="184">
        <f t="shared" si="5"/>
        <v>-7.6923076923076927E-2</v>
      </c>
      <c r="H92" s="160">
        <v>9</v>
      </c>
      <c r="J92" s="160">
        <v>15</v>
      </c>
    </row>
    <row r="93" spans="1:10" x14ac:dyDescent="0.3">
      <c r="A93" s="175">
        <v>231</v>
      </c>
      <c r="B93" s="160" t="s">
        <v>270</v>
      </c>
      <c r="C93" s="161">
        <v>0</v>
      </c>
      <c r="D93" s="182">
        <v>1</v>
      </c>
      <c r="E93" s="183">
        <f t="shared" si="4"/>
        <v>-1</v>
      </c>
      <c r="F93" s="184">
        <f t="shared" si="5"/>
        <v>-1</v>
      </c>
    </row>
    <row r="94" spans="1:10" x14ac:dyDescent="0.3">
      <c r="A94" s="175">
        <v>232</v>
      </c>
      <c r="B94" s="160" t="s">
        <v>225</v>
      </c>
      <c r="C94" s="161">
        <v>103</v>
      </c>
      <c r="D94" s="182">
        <v>130</v>
      </c>
      <c r="E94" s="183">
        <f t="shared" si="4"/>
        <v>-27</v>
      </c>
      <c r="F94" s="184">
        <f t="shared" si="5"/>
        <v>-0.2076923076923077</v>
      </c>
      <c r="H94" s="160">
        <v>47</v>
      </c>
      <c r="J94" s="160">
        <v>56</v>
      </c>
    </row>
    <row r="95" spans="1:10" x14ac:dyDescent="0.3">
      <c r="A95" s="175">
        <v>233</v>
      </c>
      <c r="B95" s="160" t="s">
        <v>226</v>
      </c>
      <c r="C95" s="161">
        <v>65</v>
      </c>
      <c r="D95" s="182">
        <v>60</v>
      </c>
      <c r="E95" s="183">
        <f t="shared" si="4"/>
        <v>5</v>
      </c>
      <c r="F95" s="184">
        <f t="shared" si="5"/>
        <v>8.3333333333333329E-2</v>
      </c>
      <c r="H95" s="160">
        <v>26</v>
      </c>
      <c r="J95" s="160">
        <v>39</v>
      </c>
    </row>
    <row r="96" spans="1:10" x14ac:dyDescent="0.3">
      <c r="A96" s="175">
        <v>234</v>
      </c>
      <c r="B96" s="160" t="s">
        <v>227</v>
      </c>
      <c r="C96" s="161">
        <v>48</v>
      </c>
      <c r="D96" s="182">
        <v>102</v>
      </c>
      <c r="E96" s="183">
        <f t="shared" si="4"/>
        <v>-54</v>
      </c>
      <c r="F96" s="184">
        <f t="shared" si="5"/>
        <v>-0.52941176470588236</v>
      </c>
      <c r="H96" s="160">
        <v>21</v>
      </c>
      <c r="J96" s="160">
        <v>27</v>
      </c>
    </row>
    <row r="97" spans="1:10" x14ac:dyDescent="0.3">
      <c r="A97" s="175">
        <v>235</v>
      </c>
      <c r="B97" s="160" t="s">
        <v>105</v>
      </c>
      <c r="C97" s="161">
        <v>1</v>
      </c>
      <c r="D97" s="182">
        <v>1</v>
      </c>
      <c r="E97" s="183">
        <f t="shared" si="4"/>
        <v>0</v>
      </c>
      <c r="F97" s="184">
        <f t="shared" si="5"/>
        <v>0</v>
      </c>
      <c r="H97" s="160">
        <v>1</v>
      </c>
      <c r="J97" s="160">
        <v>0</v>
      </c>
    </row>
    <row r="98" spans="1:10" x14ac:dyDescent="0.3">
      <c r="A98" s="175">
        <v>236</v>
      </c>
      <c r="B98" s="160" t="s">
        <v>192</v>
      </c>
      <c r="C98" s="161">
        <v>107</v>
      </c>
      <c r="D98" s="182">
        <v>78</v>
      </c>
      <c r="E98" s="183">
        <f t="shared" si="4"/>
        <v>29</v>
      </c>
      <c r="F98" s="184">
        <f t="shared" si="5"/>
        <v>0.37179487179487181</v>
      </c>
      <c r="H98" s="160">
        <v>51</v>
      </c>
      <c r="J98" s="160">
        <v>56</v>
      </c>
    </row>
    <row r="99" spans="1:10" x14ac:dyDescent="0.3">
      <c r="A99" s="175">
        <v>239</v>
      </c>
      <c r="B99" s="160" t="s">
        <v>65</v>
      </c>
      <c r="C99" s="161">
        <v>37</v>
      </c>
      <c r="D99" s="182">
        <v>86</v>
      </c>
      <c r="E99" s="183">
        <f t="shared" si="4"/>
        <v>-49</v>
      </c>
      <c r="F99" s="184">
        <f t="shared" si="5"/>
        <v>-0.56976744186046513</v>
      </c>
      <c r="H99" s="160">
        <v>21</v>
      </c>
      <c r="J99" s="160">
        <v>16</v>
      </c>
    </row>
    <row r="100" spans="1:10" x14ac:dyDescent="0.3">
      <c r="A100" s="175">
        <v>240</v>
      </c>
      <c r="B100" s="160" t="s">
        <v>160</v>
      </c>
      <c r="C100" s="161">
        <v>5</v>
      </c>
      <c r="D100" s="182">
        <v>14</v>
      </c>
      <c r="E100" s="183">
        <f t="shared" si="4"/>
        <v>-9</v>
      </c>
      <c r="F100" s="184">
        <f t="shared" si="5"/>
        <v>-0.6428571428571429</v>
      </c>
      <c r="H100" s="160">
        <v>2</v>
      </c>
      <c r="J100" s="160">
        <v>3</v>
      </c>
    </row>
    <row r="101" spans="1:10" x14ac:dyDescent="0.3">
      <c r="A101" s="175">
        <v>242</v>
      </c>
      <c r="B101" s="160" t="s">
        <v>79</v>
      </c>
      <c r="C101" s="161">
        <v>6</v>
      </c>
      <c r="D101" s="182">
        <v>13</v>
      </c>
      <c r="E101" s="183">
        <f t="shared" si="4"/>
        <v>-7</v>
      </c>
      <c r="F101" s="184">
        <f t="shared" si="5"/>
        <v>-0.53846153846153844</v>
      </c>
      <c r="H101" s="160">
        <v>3</v>
      </c>
      <c r="J101" s="160">
        <v>3</v>
      </c>
    </row>
    <row r="102" spans="1:10" x14ac:dyDescent="0.3">
      <c r="A102" s="175">
        <v>243</v>
      </c>
      <c r="B102" s="160" t="s">
        <v>44</v>
      </c>
      <c r="C102" s="161">
        <v>125</v>
      </c>
      <c r="D102" s="182">
        <v>115</v>
      </c>
      <c r="E102" s="183">
        <f t="shared" si="4"/>
        <v>10</v>
      </c>
      <c r="F102" s="184">
        <f t="shared" si="5"/>
        <v>8.6956521739130432E-2</v>
      </c>
      <c r="H102" s="160">
        <v>61</v>
      </c>
      <c r="J102" s="160">
        <v>64</v>
      </c>
    </row>
    <row r="103" spans="1:10" x14ac:dyDescent="0.3">
      <c r="A103" s="175">
        <v>244</v>
      </c>
      <c r="B103" s="160" t="s">
        <v>9</v>
      </c>
      <c r="C103" s="161">
        <v>629</v>
      </c>
      <c r="D103" s="182">
        <v>654</v>
      </c>
      <c r="E103" s="183">
        <f t="shared" si="4"/>
        <v>-25</v>
      </c>
      <c r="F103" s="184">
        <f t="shared" si="5"/>
        <v>-3.82262996941896E-2</v>
      </c>
      <c r="H103" s="160">
        <v>326</v>
      </c>
      <c r="J103" s="160">
        <v>303</v>
      </c>
    </row>
    <row r="104" spans="1:10" x14ac:dyDescent="0.3">
      <c r="A104" s="175">
        <v>245</v>
      </c>
      <c r="B104" s="160" t="s">
        <v>185</v>
      </c>
      <c r="C104" s="161">
        <v>43</v>
      </c>
      <c r="D104" s="182">
        <v>34</v>
      </c>
      <c r="E104" s="183">
        <f t="shared" si="4"/>
        <v>9</v>
      </c>
      <c r="F104" s="184">
        <f t="shared" si="5"/>
        <v>0.26470588235294118</v>
      </c>
      <c r="H104" s="160">
        <v>22</v>
      </c>
      <c r="J104" s="160">
        <v>21</v>
      </c>
    </row>
    <row r="105" spans="1:10" x14ac:dyDescent="0.3">
      <c r="A105" s="175">
        <v>246</v>
      </c>
      <c r="B105" s="160" t="s">
        <v>69</v>
      </c>
      <c r="C105" s="161">
        <v>56</v>
      </c>
      <c r="D105" s="182">
        <v>113</v>
      </c>
      <c r="E105" s="183">
        <f t="shared" si="4"/>
        <v>-57</v>
      </c>
      <c r="F105" s="184">
        <f t="shared" si="5"/>
        <v>-0.50442477876106195</v>
      </c>
      <c r="H105" s="160">
        <v>34</v>
      </c>
      <c r="J105" s="160">
        <v>22</v>
      </c>
    </row>
    <row r="106" spans="1:10" x14ac:dyDescent="0.3">
      <c r="A106" s="175">
        <v>247</v>
      </c>
      <c r="B106" s="160" t="s">
        <v>178</v>
      </c>
      <c r="C106" s="161">
        <v>49</v>
      </c>
      <c r="D106" s="182">
        <v>23</v>
      </c>
      <c r="E106" s="183">
        <f t="shared" si="4"/>
        <v>26</v>
      </c>
      <c r="F106" s="184">
        <f t="shared" si="5"/>
        <v>1.1304347826086956</v>
      </c>
      <c r="H106" s="160">
        <v>22</v>
      </c>
      <c r="J106" s="160">
        <v>27</v>
      </c>
    </row>
    <row r="107" spans="1:10" x14ac:dyDescent="0.3">
      <c r="A107" s="175">
        <v>248</v>
      </c>
      <c r="B107" s="160" t="s">
        <v>259</v>
      </c>
      <c r="C107" s="161">
        <v>4</v>
      </c>
      <c r="D107" s="182">
        <v>27</v>
      </c>
      <c r="E107" s="183">
        <f t="shared" si="4"/>
        <v>-23</v>
      </c>
      <c r="F107" s="184">
        <f t="shared" si="5"/>
        <v>-0.85185185185185186</v>
      </c>
      <c r="H107" s="160">
        <v>2</v>
      </c>
      <c r="J107" s="160">
        <v>2</v>
      </c>
    </row>
    <row r="108" spans="1:10" x14ac:dyDescent="0.3">
      <c r="A108" s="175">
        <v>249</v>
      </c>
      <c r="B108" s="160" t="s">
        <v>304</v>
      </c>
      <c r="C108" s="161">
        <v>18</v>
      </c>
      <c r="D108" s="182">
        <v>25</v>
      </c>
      <c r="E108" s="183">
        <f t="shared" si="4"/>
        <v>-7</v>
      </c>
      <c r="F108" s="184">
        <f t="shared" si="5"/>
        <v>-0.28000000000000003</v>
      </c>
      <c r="H108" s="160">
        <v>8</v>
      </c>
      <c r="J108" s="160">
        <v>10</v>
      </c>
    </row>
    <row r="109" spans="1:10" x14ac:dyDescent="0.3">
      <c r="A109" s="175">
        <v>250</v>
      </c>
      <c r="B109" s="160" t="s">
        <v>179</v>
      </c>
      <c r="C109" s="161">
        <v>14</v>
      </c>
      <c r="D109" s="182">
        <v>43</v>
      </c>
      <c r="E109" s="183">
        <f t="shared" si="4"/>
        <v>-29</v>
      </c>
      <c r="F109" s="184">
        <f t="shared" si="5"/>
        <v>-0.67441860465116277</v>
      </c>
      <c r="H109" s="160">
        <v>7</v>
      </c>
      <c r="J109" s="160">
        <v>7</v>
      </c>
    </row>
    <row r="110" spans="1:10" x14ac:dyDescent="0.3">
      <c r="A110" s="175">
        <v>251</v>
      </c>
      <c r="B110" s="160" t="s">
        <v>242</v>
      </c>
      <c r="C110" s="161">
        <v>3</v>
      </c>
      <c r="D110" s="182">
        <v>7</v>
      </c>
      <c r="E110" s="183">
        <f t="shared" si="4"/>
        <v>-4</v>
      </c>
      <c r="F110" s="184">
        <f t="shared" si="5"/>
        <v>-0.5714285714285714</v>
      </c>
      <c r="H110" s="160">
        <v>1</v>
      </c>
      <c r="J110" s="160">
        <v>2</v>
      </c>
    </row>
    <row r="111" spans="1:10" x14ac:dyDescent="0.3">
      <c r="A111" s="175">
        <v>252</v>
      </c>
      <c r="B111" s="160" t="s">
        <v>355</v>
      </c>
      <c r="C111" s="161">
        <v>0</v>
      </c>
      <c r="D111" s="182">
        <v>1</v>
      </c>
      <c r="E111" s="183">
        <f t="shared" si="4"/>
        <v>-1</v>
      </c>
      <c r="F111" s="184">
        <f t="shared" si="5"/>
        <v>-1</v>
      </c>
    </row>
    <row r="112" spans="1:10" x14ac:dyDescent="0.3">
      <c r="A112" s="175">
        <v>253</v>
      </c>
      <c r="B112" s="160" t="s">
        <v>348</v>
      </c>
      <c r="C112" s="161">
        <v>0</v>
      </c>
      <c r="D112" s="182">
        <v>9</v>
      </c>
      <c r="E112" s="183">
        <f t="shared" si="4"/>
        <v>-9</v>
      </c>
      <c r="F112" s="184">
        <f t="shared" si="5"/>
        <v>-1</v>
      </c>
    </row>
    <row r="113" spans="1:10" x14ac:dyDescent="0.3">
      <c r="A113" s="175">
        <v>254</v>
      </c>
      <c r="B113" s="160" t="s">
        <v>378</v>
      </c>
      <c r="C113" s="161">
        <v>1</v>
      </c>
      <c r="D113" s="182">
        <v>0</v>
      </c>
      <c r="E113" s="183">
        <f t="shared" si="4"/>
        <v>1</v>
      </c>
      <c r="F113" s="145"/>
      <c r="H113" s="160">
        <v>0</v>
      </c>
      <c r="J113" s="160">
        <v>1</v>
      </c>
    </row>
    <row r="114" spans="1:10" x14ac:dyDescent="0.3">
      <c r="A114" s="175">
        <v>255</v>
      </c>
      <c r="B114" s="160" t="s">
        <v>126</v>
      </c>
      <c r="C114" s="161">
        <v>293</v>
      </c>
      <c r="D114" s="182">
        <v>270</v>
      </c>
      <c r="E114" s="183">
        <f t="shared" si="4"/>
        <v>23</v>
      </c>
      <c r="F114" s="184">
        <f t="shared" si="5"/>
        <v>8.5185185185185183E-2</v>
      </c>
      <c r="H114" s="160">
        <v>143</v>
      </c>
      <c r="J114" s="160">
        <v>150</v>
      </c>
    </row>
    <row r="115" spans="1:10" x14ac:dyDescent="0.3">
      <c r="A115" s="175">
        <v>256</v>
      </c>
      <c r="B115" s="160" t="s">
        <v>379</v>
      </c>
      <c r="C115" s="161">
        <v>1</v>
      </c>
      <c r="D115" s="182">
        <v>0</v>
      </c>
      <c r="E115" s="183">
        <f t="shared" si="4"/>
        <v>1</v>
      </c>
      <c r="F115" s="145"/>
      <c r="H115" s="160">
        <v>1</v>
      </c>
      <c r="J115" s="160">
        <v>0</v>
      </c>
    </row>
    <row r="116" spans="1:10" x14ac:dyDescent="0.3">
      <c r="A116" s="175">
        <v>257</v>
      </c>
      <c r="B116" s="160" t="s">
        <v>260</v>
      </c>
      <c r="C116" s="161">
        <v>50</v>
      </c>
      <c r="D116" s="182">
        <v>41</v>
      </c>
      <c r="E116" s="183">
        <f t="shared" si="4"/>
        <v>9</v>
      </c>
      <c r="F116" s="184">
        <f t="shared" si="5"/>
        <v>0.21951219512195122</v>
      </c>
      <c r="H116" s="160">
        <v>27</v>
      </c>
      <c r="J116" s="160">
        <v>23</v>
      </c>
    </row>
    <row r="117" spans="1:10" x14ac:dyDescent="0.3">
      <c r="A117" s="175">
        <v>258</v>
      </c>
      <c r="B117" s="160" t="s">
        <v>276</v>
      </c>
      <c r="C117" s="161">
        <v>0</v>
      </c>
      <c r="D117" s="182">
        <v>2</v>
      </c>
      <c r="E117" s="183">
        <f t="shared" si="4"/>
        <v>-2</v>
      </c>
      <c r="F117" s="184">
        <f t="shared" si="5"/>
        <v>-1</v>
      </c>
    </row>
    <row r="118" spans="1:10" x14ac:dyDescent="0.3">
      <c r="A118" s="175">
        <v>301</v>
      </c>
      <c r="B118" s="160" t="s">
        <v>205</v>
      </c>
      <c r="C118" s="161">
        <v>65</v>
      </c>
      <c r="D118" s="182">
        <v>63</v>
      </c>
      <c r="E118" s="183">
        <f t="shared" si="4"/>
        <v>2</v>
      </c>
      <c r="F118" s="184">
        <f t="shared" si="5"/>
        <v>3.1746031746031744E-2</v>
      </c>
      <c r="H118" s="160">
        <v>30</v>
      </c>
      <c r="J118" s="160">
        <v>35</v>
      </c>
    </row>
    <row r="119" spans="1:10" x14ac:dyDescent="0.3">
      <c r="A119" s="175">
        <v>302</v>
      </c>
      <c r="B119" s="160" t="s">
        <v>165</v>
      </c>
      <c r="C119" s="161">
        <v>388</v>
      </c>
      <c r="D119" s="182">
        <v>382</v>
      </c>
      <c r="E119" s="183">
        <f t="shared" si="4"/>
        <v>6</v>
      </c>
      <c r="F119" s="184">
        <f t="shared" si="5"/>
        <v>1.5706806282722512E-2</v>
      </c>
      <c r="H119" s="160">
        <v>184</v>
      </c>
      <c r="J119" s="160">
        <v>204</v>
      </c>
    </row>
    <row r="120" spans="1:10" x14ac:dyDescent="0.3">
      <c r="A120" s="175">
        <v>303</v>
      </c>
      <c r="B120" s="160" t="s">
        <v>198</v>
      </c>
      <c r="C120" s="161">
        <v>106</v>
      </c>
      <c r="D120" s="182">
        <v>88</v>
      </c>
      <c r="E120" s="183">
        <f t="shared" si="4"/>
        <v>18</v>
      </c>
      <c r="F120" s="184">
        <f t="shared" si="5"/>
        <v>0.20454545454545456</v>
      </c>
      <c r="H120" s="160">
        <v>59</v>
      </c>
      <c r="J120" s="160">
        <v>47</v>
      </c>
    </row>
    <row r="121" spans="1:10" x14ac:dyDescent="0.3">
      <c r="A121" s="175">
        <v>304</v>
      </c>
      <c r="B121" s="160" t="s">
        <v>101</v>
      </c>
      <c r="C121" s="161">
        <v>71</v>
      </c>
      <c r="D121" s="182">
        <v>80</v>
      </c>
      <c r="E121" s="183">
        <f t="shared" si="4"/>
        <v>-9</v>
      </c>
      <c r="F121" s="184">
        <f t="shared" si="5"/>
        <v>-0.1125</v>
      </c>
      <c r="H121" s="160">
        <v>43</v>
      </c>
      <c r="J121" s="160">
        <v>28</v>
      </c>
    </row>
    <row r="122" spans="1:10" x14ac:dyDescent="0.3">
      <c r="A122" s="175">
        <v>305</v>
      </c>
      <c r="B122" s="160" t="s">
        <v>161</v>
      </c>
      <c r="C122" s="161">
        <v>388</v>
      </c>
      <c r="D122" s="182">
        <v>377</v>
      </c>
      <c r="E122" s="183">
        <f t="shared" si="4"/>
        <v>11</v>
      </c>
      <c r="F122" s="184">
        <f t="shared" si="5"/>
        <v>2.9177718832891247E-2</v>
      </c>
      <c r="H122" s="160">
        <v>185</v>
      </c>
      <c r="J122" s="160">
        <v>203</v>
      </c>
    </row>
    <row r="123" spans="1:10" x14ac:dyDescent="0.3">
      <c r="A123" s="175">
        <v>306</v>
      </c>
      <c r="B123" s="160" t="s">
        <v>67</v>
      </c>
      <c r="C123" s="161">
        <v>71</v>
      </c>
      <c r="D123" s="182">
        <v>54</v>
      </c>
      <c r="E123" s="183">
        <f t="shared" si="4"/>
        <v>17</v>
      </c>
      <c r="F123" s="184">
        <f t="shared" si="5"/>
        <v>0.31481481481481483</v>
      </c>
      <c r="H123" s="160">
        <v>38</v>
      </c>
      <c r="J123" s="160">
        <v>33</v>
      </c>
    </row>
    <row r="124" spans="1:10" x14ac:dyDescent="0.3">
      <c r="A124" s="175">
        <v>307</v>
      </c>
      <c r="B124" s="160" t="s">
        <v>153</v>
      </c>
      <c r="C124" s="161">
        <v>167</v>
      </c>
      <c r="D124" s="182">
        <v>195</v>
      </c>
      <c r="E124" s="183">
        <f t="shared" si="4"/>
        <v>-28</v>
      </c>
      <c r="F124" s="184">
        <f t="shared" si="5"/>
        <v>-0.14358974358974358</v>
      </c>
      <c r="H124" s="160">
        <v>86</v>
      </c>
      <c r="J124" s="160">
        <v>81</v>
      </c>
    </row>
    <row r="125" spans="1:10" x14ac:dyDescent="0.3">
      <c r="A125" s="175">
        <v>308</v>
      </c>
      <c r="B125" s="160" t="s">
        <v>166</v>
      </c>
      <c r="C125" s="161">
        <v>33</v>
      </c>
      <c r="D125" s="182">
        <v>45</v>
      </c>
      <c r="E125" s="183">
        <f t="shared" si="4"/>
        <v>-12</v>
      </c>
      <c r="F125" s="184">
        <f t="shared" si="5"/>
        <v>-0.26666666666666666</v>
      </c>
      <c r="H125" s="160">
        <v>19</v>
      </c>
      <c r="J125" s="160">
        <v>14</v>
      </c>
    </row>
    <row r="126" spans="1:10" x14ac:dyDescent="0.3">
      <c r="A126" s="175">
        <v>309</v>
      </c>
      <c r="B126" s="160" t="s">
        <v>156</v>
      </c>
      <c r="C126" s="161">
        <v>29</v>
      </c>
      <c r="D126" s="182">
        <v>21</v>
      </c>
      <c r="E126" s="183">
        <f t="shared" si="4"/>
        <v>8</v>
      </c>
      <c r="F126" s="184">
        <f t="shared" si="5"/>
        <v>0.38095238095238093</v>
      </c>
      <c r="H126" s="160">
        <v>13</v>
      </c>
      <c r="J126" s="160">
        <v>16</v>
      </c>
    </row>
    <row r="127" spans="1:10" x14ac:dyDescent="0.3">
      <c r="A127" s="175">
        <v>310</v>
      </c>
      <c r="B127" s="160" t="s">
        <v>135</v>
      </c>
      <c r="C127" s="161">
        <v>5</v>
      </c>
      <c r="D127" s="182">
        <v>11</v>
      </c>
      <c r="E127" s="183">
        <f t="shared" si="4"/>
        <v>-6</v>
      </c>
      <c r="F127" s="184">
        <f t="shared" si="5"/>
        <v>-0.54545454545454541</v>
      </c>
      <c r="H127" s="160">
        <v>2</v>
      </c>
      <c r="J127" s="160">
        <v>3</v>
      </c>
    </row>
    <row r="128" spans="1:10" x14ac:dyDescent="0.3">
      <c r="A128" s="175">
        <v>311</v>
      </c>
      <c r="B128" s="160" t="s">
        <v>219</v>
      </c>
      <c r="C128" s="161">
        <v>114</v>
      </c>
      <c r="D128" s="182">
        <v>125</v>
      </c>
      <c r="E128" s="183">
        <f t="shared" si="4"/>
        <v>-11</v>
      </c>
      <c r="F128" s="184">
        <f t="shared" si="5"/>
        <v>-8.7999999999999995E-2</v>
      </c>
      <c r="H128" s="160">
        <v>60</v>
      </c>
      <c r="J128" s="160">
        <v>54</v>
      </c>
    </row>
    <row r="129" spans="1:10" x14ac:dyDescent="0.3">
      <c r="A129" s="175">
        <v>312</v>
      </c>
      <c r="B129" s="160" t="s">
        <v>220</v>
      </c>
      <c r="C129" s="161">
        <v>46</v>
      </c>
      <c r="D129" s="182">
        <v>65</v>
      </c>
      <c r="E129" s="183">
        <f t="shared" si="4"/>
        <v>-19</v>
      </c>
      <c r="F129" s="184">
        <f t="shared" si="5"/>
        <v>-0.29230769230769232</v>
      </c>
      <c r="H129" s="160">
        <v>25</v>
      </c>
      <c r="J129" s="160">
        <v>21</v>
      </c>
    </row>
    <row r="130" spans="1:10" x14ac:dyDescent="0.3">
      <c r="A130" s="175">
        <v>313</v>
      </c>
      <c r="B130" s="160" t="s">
        <v>106</v>
      </c>
      <c r="C130" s="161">
        <v>10</v>
      </c>
      <c r="D130" s="182">
        <v>1</v>
      </c>
      <c r="E130" s="183">
        <f t="shared" si="4"/>
        <v>9</v>
      </c>
      <c r="F130" s="184">
        <f t="shared" si="5"/>
        <v>9</v>
      </c>
      <c r="H130" s="160">
        <v>3</v>
      </c>
      <c r="J130" s="160">
        <v>7</v>
      </c>
    </row>
    <row r="131" spans="1:10" x14ac:dyDescent="0.3">
      <c r="A131" s="175">
        <v>314</v>
      </c>
      <c r="B131" s="160" t="s">
        <v>162</v>
      </c>
      <c r="C131" s="161">
        <v>63</v>
      </c>
      <c r="D131" s="182">
        <v>37</v>
      </c>
      <c r="E131" s="183">
        <f t="shared" si="4"/>
        <v>26</v>
      </c>
      <c r="F131" s="184">
        <f t="shared" si="5"/>
        <v>0.70270270270270274</v>
      </c>
      <c r="H131" s="160">
        <v>38</v>
      </c>
      <c r="J131" s="160">
        <v>25</v>
      </c>
    </row>
    <row r="132" spans="1:10" x14ac:dyDescent="0.3">
      <c r="A132" s="175">
        <v>315</v>
      </c>
      <c r="B132" s="160" t="s">
        <v>83</v>
      </c>
      <c r="C132" s="161">
        <v>27</v>
      </c>
      <c r="D132" s="182">
        <v>27</v>
      </c>
      <c r="E132" s="183">
        <f t="shared" si="4"/>
        <v>0</v>
      </c>
      <c r="F132" s="184">
        <f t="shared" si="5"/>
        <v>0</v>
      </c>
      <c r="H132" s="160">
        <v>15</v>
      </c>
      <c r="J132" s="160">
        <v>12</v>
      </c>
    </row>
    <row r="133" spans="1:10" x14ac:dyDescent="0.3">
      <c r="A133" s="175">
        <v>316</v>
      </c>
      <c r="B133" s="160" t="s">
        <v>110</v>
      </c>
      <c r="C133" s="161">
        <v>21</v>
      </c>
      <c r="D133" s="182">
        <v>28</v>
      </c>
      <c r="E133" s="183">
        <f t="shared" si="4"/>
        <v>-7</v>
      </c>
      <c r="F133" s="184">
        <f t="shared" si="5"/>
        <v>-0.25</v>
      </c>
      <c r="H133" s="160">
        <v>9</v>
      </c>
      <c r="J133" s="160">
        <v>12</v>
      </c>
    </row>
    <row r="134" spans="1:10" x14ac:dyDescent="0.3">
      <c r="A134" s="175">
        <v>317</v>
      </c>
      <c r="B134" s="160" t="s">
        <v>121</v>
      </c>
      <c r="C134" s="161">
        <v>17</v>
      </c>
      <c r="D134" s="182">
        <v>13</v>
      </c>
      <c r="E134" s="183">
        <f t="shared" ref="E134:E197" si="6">C134-D134</f>
        <v>4</v>
      </c>
      <c r="F134" s="184">
        <f t="shared" ref="F134:F197" si="7">E134/D134</f>
        <v>0.30769230769230771</v>
      </c>
      <c r="H134" s="160">
        <v>9</v>
      </c>
      <c r="J134" s="160">
        <v>8</v>
      </c>
    </row>
    <row r="135" spans="1:10" x14ac:dyDescent="0.3">
      <c r="A135" s="175">
        <v>318</v>
      </c>
      <c r="B135" s="160" t="s">
        <v>238</v>
      </c>
      <c r="C135" s="161">
        <v>121</v>
      </c>
      <c r="D135" s="182">
        <v>117</v>
      </c>
      <c r="E135" s="183">
        <f t="shared" si="6"/>
        <v>4</v>
      </c>
      <c r="F135" s="184">
        <f t="shared" si="7"/>
        <v>3.4188034188034191E-2</v>
      </c>
      <c r="H135" s="160">
        <v>57</v>
      </c>
      <c r="J135" s="160">
        <v>64</v>
      </c>
    </row>
    <row r="136" spans="1:10" x14ac:dyDescent="0.3">
      <c r="A136" s="175">
        <v>320</v>
      </c>
      <c r="B136" s="160" t="s">
        <v>202</v>
      </c>
      <c r="C136" s="161">
        <v>81</v>
      </c>
      <c r="D136" s="182">
        <v>64</v>
      </c>
      <c r="E136" s="183">
        <f t="shared" si="6"/>
        <v>17</v>
      </c>
      <c r="F136" s="184">
        <f t="shared" si="7"/>
        <v>0.265625</v>
      </c>
      <c r="H136" s="160">
        <v>43</v>
      </c>
      <c r="J136" s="160">
        <v>38</v>
      </c>
    </row>
    <row r="137" spans="1:10" x14ac:dyDescent="0.3">
      <c r="A137" s="175">
        <v>321</v>
      </c>
      <c r="B137" s="160" t="s">
        <v>180</v>
      </c>
      <c r="C137" s="161">
        <v>42</v>
      </c>
      <c r="D137" s="182">
        <v>63</v>
      </c>
      <c r="E137" s="183">
        <f t="shared" si="6"/>
        <v>-21</v>
      </c>
      <c r="F137" s="184">
        <f t="shared" si="7"/>
        <v>-0.33333333333333331</v>
      </c>
      <c r="H137" s="160">
        <v>23</v>
      </c>
      <c r="J137" s="160">
        <v>19</v>
      </c>
    </row>
    <row r="138" spans="1:10" x14ac:dyDescent="0.3">
      <c r="A138" s="175">
        <v>322</v>
      </c>
      <c r="B138" s="160" t="s">
        <v>228</v>
      </c>
      <c r="C138" s="161">
        <v>98</v>
      </c>
      <c r="D138" s="182">
        <v>72</v>
      </c>
      <c r="E138" s="183">
        <f t="shared" si="6"/>
        <v>26</v>
      </c>
      <c r="F138" s="184">
        <f t="shared" si="7"/>
        <v>0.3611111111111111</v>
      </c>
      <c r="H138" s="160">
        <v>59</v>
      </c>
      <c r="J138" s="160">
        <v>39</v>
      </c>
    </row>
    <row r="139" spans="1:10" x14ac:dyDescent="0.3">
      <c r="A139" s="175">
        <v>323</v>
      </c>
      <c r="B139" s="160" t="s">
        <v>127</v>
      </c>
      <c r="C139" s="161">
        <v>24</v>
      </c>
      <c r="D139" s="182">
        <v>14</v>
      </c>
      <c r="E139" s="183">
        <f t="shared" si="6"/>
        <v>10</v>
      </c>
      <c r="F139" s="184">
        <f t="shared" si="7"/>
        <v>0.7142857142857143</v>
      </c>
      <c r="H139" s="160">
        <v>11</v>
      </c>
      <c r="J139" s="160">
        <v>13</v>
      </c>
    </row>
    <row r="140" spans="1:10" x14ac:dyDescent="0.3">
      <c r="A140" s="175">
        <v>324</v>
      </c>
      <c r="B140" s="160" t="s">
        <v>57</v>
      </c>
      <c r="C140" s="161">
        <v>51</v>
      </c>
      <c r="D140" s="182">
        <v>11</v>
      </c>
      <c r="E140" s="183">
        <f t="shared" si="6"/>
        <v>40</v>
      </c>
      <c r="F140" s="184">
        <f t="shared" si="7"/>
        <v>3.6363636363636362</v>
      </c>
      <c r="H140" s="160">
        <v>22</v>
      </c>
      <c r="J140" s="160">
        <v>29</v>
      </c>
    </row>
    <row r="141" spans="1:10" x14ac:dyDescent="0.3">
      <c r="A141" s="175">
        <v>325</v>
      </c>
      <c r="B141" s="160" t="s">
        <v>47</v>
      </c>
      <c r="C141" s="161">
        <v>48</v>
      </c>
      <c r="D141" s="182">
        <v>46</v>
      </c>
      <c r="E141" s="183">
        <f t="shared" si="6"/>
        <v>2</v>
      </c>
      <c r="F141" s="184">
        <f t="shared" si="7"/>
        <v>4.3478260869565216E-2</v>
      </c>
      <c r="H141" s="160">
        <v>25</v>
      </c>
      <c r="J141" s="160">
        <v>23</v>
      </c>
    </row>
    <row r="142" spans="1:10" x14ac:dyDescent="0.3">
      <c r="A142" s="175">
        <v>326</v>
      </c>
      <c r="B142" s="160" t="s">
        <v>122</v>
      </c>
      <c r="C142" s="161">
        <v>15</v>
      </c>
      <c r="D142" s="182">
        <v>1</v>
      </c>
      <c r="E142" s="183">
        <f t="shared" si="6"/>
        <v>14</v>
      </c>
      <c r="F142" s="184">
        <f t="shared" si="7"/>
        <v>14</v>
      </c>
      <c r="H142" s="160">
        <v>6</v>
      </c>
      <c r="J142" s="160">
        <v>9</v>
      </c>
    </row>
    <row r="143" spans="1:10" x14ac:dyDescent="0.3">
      <c r="A143" s="175">
        <v>327</v>
      </c>
      <c r="B143" s="160" t="s">
        <v>17</v>
      </c>
      <c r="C143" s="161">
        <v>216</v>
      </c>
      <c r="D143" s="182">
        <v>250</v>
      </c>
      <c r="E143" s="183">
        <f t="shared" si="6"/>
        <v>-34</v>
      </c>
      <c r="F143" s="184">
        <f t="shared" si="7"/>
        <v>-0.13600000000000001</v>
      </c>
      <c r="H143" s="160">
        <v>112</v>
      </c>
      <c r="J143" s="160">
        <v>104</v>
      </c>
    </row>
    <row r="144" spans="1:10" x14ac:dyDescent="0.3">
      <c r="A144" s="175">
        <v>328</v>
      </c>
      <c r="B144" s="160" t="s">
        <v>143</v>
      </c>
      <c r="C144" s="161">
        <v>862</v>
      </c>
      <c r="D144" s="182">
        <v>815</v>
      </c>
      <c r="E144" s="183">
        <f t="shared" si="6"/>
        <v>47</v>
      </c>
      <c r="F144" s="184">
        <f t="shared" si="7"/>
        <v>5.7668711656441718E-2</v>
      </c>
      <c r="H144" s="160">
        <v>414</v>
      </c>
      <c r="J144" s="160">
        <v>448</v>
      </c>
    </row>
    <row r="145" spans="1:10" x14ac:dyDescent="0.3">
      <c r="A145" s="175">
        <v>329</v>
      </c>
      <c r="B145" s="160" t="s">
        <v>43</v>
      </c>
      <c r="C145" s="161">
        <v>169</v>
      </c>
      <c r="D145" s="182">
        <v>242</v>
      </c>
      <c r="E145" s="183">
        <f t="shared" si="6"/>
        <v>-73</v>
      </c>
      <c r="F145" s="184">
        <f t="shared" si="7"/>
        <v>-0.30165289256198347</v>
      </c>
      <c r="H145" s="160">
        <v>81</v>
      </c>
      <c r="J145" s="160">
        <v>88</v>
      </c>
    </row>
    <row r="146" spans="1:10" x14ac:dyDescent="0.3">
      <c r="A146" s="175">
        <v>330</v>
      </c>
      <c r="B146" s="160" t="s">
        <v>86</v>
      </c>
      <c r="C146" s="161">
        <v>31</v>
      </c>
      <c r="D146" s="182">
        <v>23</v>
      </c>
      <c r="E146" s="183">
        <f t="shared" si="6"/>
        <v>8</v>
      </c>
      <c r="F146" s="184">
        <f t="shared" si="7"/>
        <v>0.34782608695652173</v>
      </c>
      <c r="H146" s="160">
        <v>11</v>
      </c>
      <c r="J146" s="160">
        <v>20</v>
      </c>
    </row>
    <row r="147" spans="1:10" x14ac:dyDescent="0.3">
      <c r="A147" s="175">
        <v>331</v>
      </c>
      <c r="B147" s="160" t="s">
        <v>151</v>
      </c>
      <c r="C147" s="161">
        <v>168</v>
      </c>
      <c r="D147" s="182">
        <v>144</v>
      </c>
      <c r="E147" s="183">
        <f t="shared" si="6"/>
        <v>24</v>
      </c>
      <c r="F147" s="184">
        <f t="shared" si="7"/>
        <v>0.16666666666666666</v>
      </c>
      <c r="H147" s="160">
        <v>96</v>
      </c>
      <c r="J147" s="160">
        <v>72</v>
      </c>
    </row>
    <row r="148" spans="1:10" x14ac:dyDescent="0.3">
      <c r="A148" s="175">
        <v>332</v>
      </c>
      <c r="B148" s="160" t="s">
        <v>211</v>
      </c>
      <c r="C148" s="161">
        <v>284</v>
      </c>
      <c r="D148" s="182">
        <v>268</v>
      </c>
      <c r="E148" s="183">
        <f t="shared" si="6"/>
        <v>16</v>
      </c>
      <c r="F148" s="184">
        <f t="shared" si="7"/>
        <v>5.9701492537313432E-2</v>
      </c>
      <c r="H148" s="160">
        <v>158</v>
      </c>
      <c r="J148" s="160">
        <v>126</v>
      </c>
    </row>
    <row r="149" spans="1:10" x14ac:dyDescent="0.3">
      <c r="A149" s="175">
        <v>333</v>
      </c>
      <c r="B149" s="160" t="s">
        <v>261</v>
      </c>
      <c r="C149" s="161">
        <v>54</v>
      </c>
      <c r="D149" s="182">
        <v>34</v>
      </c>
      <c r="E149" s="183">
        <f t="shared" si="6"/>
        <v>20</v>
      </c>
      <c r="F149" s="184">
        <f t="shared" si="7"/>
        <v>0.58823529411764708</v>
      </c>
      <c r="H149" s="160">
        <v>23</v>
      </c>
      <c r="J149" s="160">
        <v>31</v>
      </c>
    </row>
    <row r="150" spans="1:10" x14ac:dyDescent="0.3">
      <c r="A150" s="175">
        <v>334</v>
      </c>
      <c r="B150" s="160" t="s">
        <v>297</v>
      </c>
      <c r="C150" s="161">
        <v>8</v>
      </c>
      <c r="D150" s="182">
        <v>6</v>
      </c>
      <c r="E150" s="183">
        <f t="shared" si="6"/>
        <v>2</v>
      </c>
      <c r="F150" s="184">
        <f t="shared" si="7"/>
        <v>0.33333333333333331</v>
      </c>
      <c r="H150" s="160">
        <v>4</v>
      </c>
      <c r="J150" s="160">
        <v>4</v>
      </c>
    </row>
    <row r="151" spans="1:10" x14ac:dyDescent="0.3">
      <c r="A151" s="175">
        <v>335</v>
      </c>
      <c r="B151" s="160" t="s">
        <v>350</v>
      </c>
      <c r="C151" s="161">
        <v>2</v>
      </c>
      <c r="D151" s="182">
        <v>3</v>
      </c>
      <c r="E151" s="183">
        <f t="shared" si="6"/>
        <v>-1</v>
      </c>
      <c r="F151" s="184">
        <f t="shared" si="7"/>
        <v>-0.33333333333333331</v>
      </c>
      <c r="H151" s="160">
        <v>0</v>
      </c>
      <c r="J151" s="160">
        <v>2</v>
      </c>
    </row>
    <row r="152" spans="1:10" x14ac:dyDescent="0.3">
      <c r="A152" s="175">
        <v>340</v>
      </c>
      <c r="B152" s="160" t="s">
        <v>229</v>
      </c>
      <c r="C152" s="161">
        <v>590</v>
      </c>
      <c r="D152" s="182">
        <v>582</v>
      </c>
      <c r="E152" s="183">
        <f t="shared" si="6"/>
        <v>8</v>
      </c>
      <c r="F152" s="184">
        <f t="shared" si="7"/>
        <v>1.3745704467353952E-2</v>
      </c>
      <c r="H152" s="160">
        <v>297</v>
      </c>
      <c r="J152" s="160">
        <v>293</v>
      </c>
    </row>
    <row r="153" spans="1:10" x14ac:dyDescent="0.3">
      <c r="A153" s="175">
        <v>341</v>
      </c>
      <c r="B153" s="160" t="s">
        <v>380</v>
      </c>
      <c r="C153" s="161">
        <v>2</v>
      </c>
      <c r="D153" s="182">
        <v>0</v>
      </c>
      <c r="E153" s="183">
        <f t="shared" si="6"/>
        <v>2</v>
      </c>
      <c r="F153" s="145"/>
      <c r="H153" s="160">
        <v>2</v>
      </c>
      <c r="J153" s="160">
        <v>0</v>
      </c>
    </row>
    <row r="154" spans="1:10" x14ac:dyDescent="0.3">
      <c r="A154" s="175">
        <v>342</v>
      </c>
      <c r="B154" s="160" t="s">
        <v>346</v>
      </c>
      <c r="C154" s="161">
        <v>85</v>
      </c>
      <c r="D154" s="182">
        <v>45</v>
      </c>
      <c r="E154" s="183">
        <f t="shared" si="6"/>
        <v>40</v>
      </c>
      <c r="F154" s="184">
        <f t="shared" si="7"/>
        <v>0.88888888888888884</v>
      </c>
      <c r="H154" s="160">
        <v>37</v>
      </c>
      <c r="J154" s="160">
        <v>48</v>
      </c>
    </row>
    <row r="155" spans="1:10" x14ac:dyDescent="0.3">
      <c r="A155" s="175">
        <v>402</v>
      </c>
      <c r="B155" s="160" t="s">
        <v>60</v>
      </c>
      <c r="C155" s="161">
        <v>190</v>
      </c>
      <c r="D155" s="182">
        <v>143</v>
      </c>
      <c r="E155" s="183">
        <f t="shared" si="6"/>
        <v>47</v>
      </c>
      <c r="F155" s="184">
        <f t="shared" si="7"/>
        <v>0.32867132867132864</v>
      </c>
      <c r="H155" s="160">
        <v>87</v>
      </c>
      <c r="J155" s="160">
        <v>103</v>
      </c>
    </row>
    <row r="156" spans="1:10" x14ac:dyDescent="0.3">
      <c r="A156" s="175">
        <v>403</v>
      </c>
      <c r="B156" s="160" t="s">
        <v>74</v>
      </c>
      <c r="C156" s="161">
        <v>235</v>
      </c>
      <c r="D156" s="182">
        <v>213</v>
      </c>
      <c r="E156" s="183">
        <f t="shared" si="6"/>
        <v>22</v>
      </c>
      <c r="F156" s="184">
        <f t="shared" si="7"/>
        <v>0.10328638497652583</v>
      </c>
      <c r="H156" s="160">
        <v>132</v>
      </c>
      <c r="J156" s="160">
        <v>103</v>
      </c>
    </row>
    <row r="157" spans="1:10" x14ac:dyDescent="0.3">
      <c r="A157" s="175">
        <v>404</v>
      </c>
      <c r="B157" s="160" t="s">
        <v>167</v>
      </c>
      <c r="C157" s="161">
        <v>94</v>
      </c>
      <c r="D157" s="182">
        <v>95</v>
      </c>
      <c r="E157" s="183">
        <f t="shared" si="6"/>
        <v>-1</v>
      </c>
      <c r="F157" s="184">
        <f t="shared" si="7"/>
        <v>-1.0526315789473684E-2</v>
      </c>
      <c r="H157" s="160">
        <v>51</v>
      </c>
      <c r="J157" s="160">
        <v>43</v>
      </c>
    </row>
    <row r="158" spans="1:10" x14ac:dyDescent="0.3">
      <c r="A158" s="175">
        <v>405</v>
      </c>
      <c r="B158" s="160" t="s">
        <v>102</v>
      </c>
      <c r="C158" s="161">
        <v>12</v>
      </c>
      <c r="D158" s="182">
        <v>23</v>
      </c>
      <c r="E158" s="183">
        <f t="shared" si="6"/>
        <v>-11</v>
      </c>
      <c r="F158" s="184">
        <f t="shared" si="7"/>
        <v>-0.47826086956521741</v>
      </c>
      <c r="H158" s="160">
        <v>3</v>
      </c>
      <c r="J158" s="160">
        <v>9</v>
      </c>
    </row>
    <row r="159" spans="1:10" x14ac:dyDescent="0.3">
      <c r="A159" s="175">
        <v>406</v>
      </c>
      <c r="B159" s="160" t="s">
        <v>128</v>
      </c>
      <c r="C159" s="161">
        <v>25</v>
      </c>
      <c r="D159" s="182">
        <v>22</v>
      </c>
      <c r="E159" s="183">
        <f t="shared" si="6"/>
        <v>3</v>
      </c>
      <c r="F159" s="184">
        <f t="shared" si="7"/>
        <v>0.13636363636363635</v>
      </c>
      <c r="H159" s="160">
        <v>13</v>
      </c>
      <c r="J159" s="160">
        <v>12</v>
      </c>
    </row>
    <row r="160" spans="1:10" x14ac:dyDescent="0.3">
      <c r="A160" s="175">
        <v>407</v>
      </c>
      <c r="B160" s="160" t="s">
        <v>136</v>
      </c>
      <c r="C160" s="161">
        <v>21</v>
      </c>
      <c r="D160" s="182">
        <v>22</v>
      </c>
      <c r="E160" s="183">
        <f t="shared" si="6"/>
        <v>-1</v>
      </c>
      <c r="F160" s="184">
        <f t="shared" si="7"/>
        <v>-4.5454545454545456E-2</v>
      </c>
      <c r="H160" s="160">
        <v>10</v>
      </c>
      <c r="J160" s="160">
        <v>11</v>
      </c>
    </row>
    <row r="161" spans="1:10" x14ac:dyDescent="0.3">
      <c r="A161" s="175">
        <v>408</v>
      </c>
      <c r="B161" s="160" t="s">
        <v>215</v>
      </c>
      <c r="C161" s="161">
        <v>265</v>
      </c>
      <c r="D161" s="182">
        <v>213</v>
      </c>
      <c r="E161" s="183">
        <f t="shared" si="6"/>
        <v>52</v>
      </c>
      <c r="F161" s="184">
        <f t="shared" si="7"/>
        <v>0.24413145539906103</v>
      </c>
      <c r="H161" s="160">
        <v>128</v>
      </c>
      <c r="J161" s="160">
        <v>137</v>
      </c>
    </row>
    <row r="162" spans="1:10" x14ac:dyDescent="0.3">
      <c r="A162" s="175">
        <v>409</v>
      </c>
      <c r="B162" s="160" t="s">
        <v>35</v>
      </c>
      <c r="C162" s="161">
        <v>112</v>
      </c>
      <c r="D162" s="182">
        <v>112</v>
      </c>
      <c r="E162" s="183">
        <f t="shared" si="6"/>
        <v>0</v>
      </c>
      <c r="F162" s="184">
        <f t="shared" si="7"/>
        <v>0</v>
      </c>
      <c r="H162" s="160">
        <v>59</v>
      </c>
      <c r="J162" s="160">
        <v>53</v>
      </c>
    </row>
    <row r="163" spans="1:10" x14ac:dyDescent="0.3">
      <c r="A163" s="175">
        <v>410</v>
      </c>
      <c r="B163" s="160" t="s">
        <v>7</v>
      </c>
      <c r="C163" s="161">
        <v>619</v>
      </c>
      <c r="D163" s="182">
        <v>564</v>
      </c>
      <c r="E163" s="183">
        <f t="shared" si="6"/>
        <v>55</v>
      </c>
      <c r="F163" s="184">
        <f t="shared" si="7"/>
        <v>9.7517730496453903E-2</v>
      </c>
      <c r="H163" s="160">
        <v>290</v>
      </c>
      <c r="J163" s="160">
        <v>329</v>
      </c>
    </row>
    <row r="164" spans="1:10" x14ac:dyDescent="0.3">
      <c r="A164" s="175">
        <v>501</v>
      </c>
      <c r="B164" s="160" t="s">
        <v>103</v>
      </c>
      <c r="C164" s="161">
        <v>23</v>
      </c>
      <c r="D164" s="182">
        <v>25</v>
      </c>
      <c r="E164" s="183">
        <f t="shared" si="6"/>
        <v>-2</v>
      </c>
      <c r="F164" s="184">
        <f t="shared" si="7"/>
        <v>-0.08</v>
      </c>
      <c r="H164" s="160">
        <v>12</v>
      </c>
      <c r="J164" s="160">
        <v>11</v>
      </c>
    </row>
    <row r="165" spans="1:10" x14ac:dyDescent="0.3">
      <c r="A165" s="175">
        <v>502</v>
      </c>
      <c r="B165" s="160" t="s">
        <v>208</v>
      </c>
      <c r="C165" s="161">
        <v>180</v>
      </c>
      <c r="D165" s="182">
        <v>151</v>
      </c>
      <c r="E165" s="183">
        <f t="shared" si="6"/>
        <v>29</v>
      </c>
      <c r="F165" s="184">
        <f t="shared" si="7"/>
        <v>0.19205298013245034</v>
      </c>
      <c r="H165" s="160">
        <v>100</v>
      </c>
      <c r="J165" s="160">
        <v>80</v>
      </c>
    </row>
    <row r="166" spans="1:10" x14ac:dyDescent="0.3">
      <c r="A166" s="175">
        <v>503</v>
      </c>
      <c r="B166" s="160" t="s">
        <v>111</v>
      </c>
      <c r="C166" s="161">
        <v>63</v>
      </c>
      <c r="D166" s="182">
        <v>52</v>
      </c>
      <c r="E166" s="183">
        <f t="shared" si="6"/>
        <v>11</v>
      </c>
      <c r="F166" s="184">
        <f t="shared" si="7"/>
        <v>0.21153846153846154</v>
      </c>
      <c r="H166" s="160">
        <v>30</v>
      </c>
      <c r="J166" s="160">
        <v>33</v>
      </c>
    </row>
    <row r="167" spans="1:10" x14ac:dyDescent="0.3">
      <c r="A167" s="175">
        <v>504</v>
      </c>
      <c r="B167" s="160" t="s">
        <v>235</v>
      </c>
      <c r="C167" s="161">
        <v>39</v>
      </c>
      <c r="D167" s="182">
        <v>19</v>
      </c>
      <c r="E167" s="183">
        <f t="shared" si="6"/>
        <v>20</v>
      </c>
      <c r="F167" s="184">
        <f t="shared" si="7"/>
        <v>1.0526315789473684</v>
      </c>
      <c r="H167" s="160">
        <v>18</v>
      </c>
      <c r="J167" s="160">
        <v>21</v>
      </c>
    </row>
    <row r="168" spans="1:10" x14ac:dyDescent="0.3">
      <c r="A168" s="175">
        <v>505</v>
      </c>
      <c r="B168" s="160" t="s">
        <v>243</v>
      </c>
      <c r="C168" s="161">
        <v>118</v>
      </c>
      <c r="D168" s="182">
        <v>78</v>
      </c>
      <c r="E168" s="183">
        <f t="shared" si="6"/>
        <v>40</v>
      </c>
      <c r="F168" s="184">
        <f t="shared" si="7"/>
        <v>0.51282051282051277</v>
      </c>
      <c r="H168" s="160">
        <v>56</v>
      </c>
      <c r="J168" s="160">
        <v>62</v>
      </c>
    </row>
    <row r="169" spans="1:10" x14ac:dyDescent="0.3">
      <c r="A169" s="175">
        <v>506</v>
      </c>
      <c r="B169" s="160" t="s">
        <v>246</v>
      </c>
      <c r="C169" s="161">
        <v>4</v>
      </c>
      <c r="D169" s="182">
        <v>1</v>
      </c>
      <c r="E169" s="183">
        <f t="shared" si="6"/>
        <v>3</v>
      </c>
      <c r="F169" s="184">
        <f t="shared" si="7"/>
        <v>3</v>
      </c>
      <c r="H169" s="160">
        <v>1</v>
      </c>
      <c r="J169" s="160">
        <v>3</v>
      </c>
    </row>
    <row r="170" spans="1:10" x14ac:dyDescent="0.3">
      <c r="A170" s="175">
        <v>507</v>
      </c>
      <c r="B170" s="160" t="s">
        <v>181</v>
      </c>
      <c r="C170" s="161">
        <v>236</v>
      </c>
      <c r="D170" s="182">
        <v>199</v>
      </c>
      <c r="E170" s="183">
        <f t="shared" si="6"/>
        <v>37</v>
      </c>
      <c r="F170" s="184">
        <f t="shared" si="7"/>
        <v>0.18592964824120603</v>
      </c>
      <c r="H170" s="160">
        <v>112</v>
      </c>
      <c r="J170" s="160">
        <v>124</v>
      </c>
    </row>
    <row r="171" spans="1:10" x14ac:dyDescent="0.3">
      <c r="A171" s="175">
        <v>508</v>
      </c>
      <c r="B171" s="160" t="s">
        <v>34</v>
      </c>
      <c r="C171" s="161">
        <v>757</v>
      </c>
      <c r="D171" s="182">
        <v>640</v>
      </c>
      <c r="E171" s="183">
        <f t="shared" si="6"/>
        <v>117</v>
      </c>
      <c r="F171" s="184">
        <f t="shared" si="7"/>
        <v>0.18281249999999999</v>
      </c>
      <c r="H171" s="160">
        <v>401</v>
      </c>
      <c r="J171" s="160">
        <v>356</v>
      </c>
    </row>
    <row r="172" spans="1:10" x14ac:dyDescent="0.3">
      <c r="A172" s="175">
        <v>509</v>
      </c>
      <c r="B172" s="160" t="s">
        <v>168</v>
      </c>
      <c r="C172" s="161">
        <v>136</v>
      </c>
      <c r="D172" s="182">
        <v>147</v>
      </c>
      <c r="E172" s="183">
        <f t="shared" si="6"/>
        <v>-11</v>
      </c>
      <c r="F172" s="184">
        <f t="shared" si="7"/>
        <v>-7.4829931972789115E-2</v>
      </c>
      <c r="H172" s="160">
        <v>72</v>
      </c>
      <c r="J172" s="160">
        <v>64</v>
      </c>
    </row>
    <row r="173" spans="1:10" x14ac:dyDescent="0.3">
      <c r="A173" s="175">
        <v>510</v>
      </c>
      <c r="B173" s="160" t="s">
        <v>72</v>
      </c>
      <c r="C173" s="161">
        <v>37</v>
      </c>
      <c r="D173" s="182">
        <v>62</v>
      </c>
      <c r="E173" s="183">
        <f t="shared" si="6"/>
        <v>-25</v>
      </c>
      <c r="F173" s="184">
        <f t="shared" si="7"/>
        <v>-0.40322580645161288</v>
      </c>
      <c r="H173" s="160">
        <v>18</v>
      </c>
      <c r="J173" s="160">
        <v>19</v>
      </c>
    </row>
    <row r="174" spans="1:10" x14ac:dyDescent="0.3">
      <c r="A174" s="175">
        <v>512</v>
      </c>
      <c r="B174" s="160" t="s">
        <v>52</v>
      </c>
      <c r="C174" s="161">
        <v>75</v>
      </c>
      <c r="D174" s="182">
        <v>63</v>
      </c>
      <c r="E174" s="183">
        <f t="shared" si="6"/>
        <v>12</v>
      </c>
      <c r="F174" s="184">
        <f t="shared" si="7"/>
        <v>0.19047619047619047</v>
      </c>
      <c r="H174" s="160">
        <v>29</v>
      </c>
      <c r="J174" s="160">
        <v>46</v>
      </c>
    </row>
    <row r="175" spans="1:10" x14ac:dyDescent="0.3">
      <c r="A175" s="175">
        <v>513</v>
      </c>
      <c r="B175" s="160" t="s">
        <v>41</v>
      </c>
      <c r="C175" s="161">
        <v>195</v>
      </c>
      <c r="D175" s="182">
        <v>174</v>
      </c>
      <c r="E175" s="183">
        <f t="shared" si="6"/>
        <v>21</v>
      </c>
      <c r="F175" s="184">
        <f t="shared" si="7"/>
        <v>0.1206896551724138</v>
      </c>
      <c r="H175" s="160">
        <v>93</v>
      </c>
      <c r="J175" s="160">
        <v>102</v>
      </c>
    </row>
    <row r="176" spans="1:10" x14ac:dyDescent="0.3">
      <c r="A176" s="175">
        <v>514</v>
      </c>
      <c r="B176" s="160" t="s">
        <v>6</v>
      </c>
      <c r="C176" s="161">
        <v>1793</v>
      </c>
      <c r="D176" s="182">
        <v>1713</v>
      </c>
      <c r="E176" s="183">
        <f t="shared" si="6"/>
        <v>80</v>
      </c>
      <c r="F176" s="184">
        <f t="shared" si="7"/>
        <v>4.6701692936368944E-2</v>
      </c>
      <c r="H176" s="160">
        <v>920</v>
      </c>
      <c r="J176" s="160">
        <v>873</v>
      </c>
    </row>
    <row r="177" spans="1:10" x14ac:dyDescent="0.3">
      <c r="A177" s="175">
        <v>515</v>
      </c>
      <c r="B177" s="160" t="s">
        <v>326</v>
      </c>
      <c r="C177" s="161">
        <v>0</v>
      </c>
      <c r="D177" s="182">
        <v>1</v>
      </c>
      <c r="E177" s="183">
        <f t="shared" si="6"/>
        <v>-1</v>
      </c>
      <c r="F177" s="184">
        <f t="shared" si="7"/>
        <v>-1</v>
      </c>
    </row>
    <row r="178" spans="1:10" x14ac:dyDescent="0.3">
      <c r="A178" s="175">
        <v>516</v>
      </c>
      <c r="B178" s="160" t="s">
        <v>54</v>
      </c>
      <c r="C178" s="161">
        <v>96</v>
      </c>
      <c r="D178" s="182">
        <v>97</v>
      </c>
      <c r="E178" s="183">
        <f t="shared" si="6"/>
        <v>-1</v>
      </c>
      <c r="F178" s="184">
        <f t="shared" si="7"/>
        <v>-1.0309278350515464E-2</v>
      </c>
      <c r="H178" s="160">
        <v>46</v>
      </c>
      <c r="J178" s="160">
        <v>50</v>
      </c>
    </row>
    <row r="179" spans="1:10" x14ac:dyDescent="0.3">
      <c r="A179" s="175">
        <v>518</v>
      </c>
      <c r="B179" s="160" t="s">
        <v>82</v>
      </c>
      <c r="C179" s="161">
        <v>61</v>
      </c>
      <c r="D179" s="182">
        <v>59</v>
      </c>
      <c r="E179" s="183">
        <f t="shared" si="6"/>
        <v>2</v>
      </c>
      <c r="F179" s="184">
        <f t="shared" si="7"/>
        <v>3.3898305084745763E-2</v>
      </c>
      <c r="H179" s="160">
        <v>28</v>
      </c>
      <c r="J179" s="160">
        <v>33</v>
      </c>
    </row>
    <row r="180" spans="1:10" x14ac:dyDescent="0.3">
      <c r="A180" s="175">
        <v>519</v>
      </c>
      <c r="B180" s="160" t="s">
        <v>29</v>
      </c>
      <c r="C180" s="161">
        <v>152</v>
      </c>
      <c r="D180" s="182">
        <v>108</v>
      </c>
      <c r="E180" s="183">
        <f t="shared" si="6"/>
        <v>44</v>
      </c>
      <c r="F180" s="184">
        <f t="shared" si="7"/>
        <v>0.40740740740740738</v>
      </c>
      <c r="H180" s="160">
        <v>81</v>
      </c>
      <c r="J180" s="160">
        <v>71</v>
      </c>
    </row>
    <row r="181" spans="1:10" x14ac:dyDescent="0.3">
      <c r="A181" s="175">
        <v>520</v>
      </c>
      <c r="B181" s="160" t="s">
        <v>51</v>
      </c>
      <c r="C181" s="161">
        <v>52</v>
      </c>
      <c r="D181" s="182">
        <v>40</v>
      </c>
      <c r="E181" s="183">
        <f t="shared" si="6"/>
        <v>12</v>
      </c>
      <c r="F181" s="184">
        <f t="shared" si="7"/>
        <v>0.3</v>
      </c>
      <c r="H181" s="160">
        <v>24</v>
      </c>
      <c r="J181" s="160">
        <v>28</v>
      </c>
    </row>
    <row r="182" spans="1:10" x14ac:dyDescent="0.3">
      <c r="A182" s="175">
        <v>521</v>
      </c>
      <c r="B182" s="160" t="s">
        <v>107</v>
      </c>
      <c r="C182" s="161">
        <v>10</v>
      </c>
      <c r="D182" s="182">
        <v>39</v>
      </c>
      <c r="E182" s="183">
        <f t="shared" si="6"/>
        <v>-29</v>
      </c>
      <c r="F182" s="184">
        <f t="shared" si="7"/>
        <v>-0.74358974358974361</v>
      </c>
      <c r="H182" s="160">
        <v>6</v>
      </c>
      <c r="J182" s="160">
        <v>4</v>
      </c>
    </row>
    <row r="183" spans="1:10" x14ac:dyDescent="0.3">
      <c r="A183" s="175">
        <v>522</v>
      </c>
      <c r="B183" s="160" t="s">
        <v>262</v>
      </c>
      <c r="C183" s="161">
        <v>576</v>
      </c>
      <c r="D183" s="182">
        <v>559</v>
      </c>
      <c r="E183" s="183">
        <f t="shared" si="6"/>
        <v>17</v>
      </c>
      <c r="F183" s="184">
        <f t="shared" si="7"/>
        <v>3.041144901610018E-2</v>
      </c>
      <c r="H183" s="160">
        <v>304</v>
      </c>
      <c r="J183" s="160">
        <v>272</v>
      </c>
    </row>
    <row r="184" spans="1:10" x14ac:dyDescent="0.3">
      <c r="A184" s="175">
        <v>523</v>
      </c>
      <c r="B184" s="160" t="s">
        <v>129</v>
      </c>
      <c r="C184" s="161">
        <v>12</v>
      </c>
      <c r="D184" s="182">
        <v>18</v>
      </c>
      <c r="E184" s="183">
        <f t="shared" si="6"/>
        <v>-6</v>
      </c>
      <c r="F184" s="184">
        <f t="shared" si="7"/>
        <v>-0.33333333333333331</v>
      </c>
      <c r="H184" s="160">
        <v>4</v>
      </c>
      <c r="J184" s="160">
        <v>8</v>
      </c>
    </row>
    <row r="185" spans="1:10" x14ac:dyDescent="0.3">
      <c r="A185" s="175">
        <v>524</v>
      </c>
      <c r="B185" s="160" t="s">
        <v>263</v>
      </c>
      <c r="C185" s="161">
        <v>5</v>
      </c>
      <c r="D185" s="182">
        <v>24</v>
      </c>
      <c r="E185" s="183">
        <f t="shared" si="6"/>
        <v>-19</v>
      </c>
      <c r="F185" s="184">
        <f t="shared" si="7"/>
        <v>-0.79166666666666663</v>
      </c>
      <c r="H185" s="160">
        <v>2</v>
      </c>
      <c r="J185" s="160">
        <v>3</v>
      </c>
    </row>
    <row r="186" spans="1:10" x14ac:dyDescent="0.3">
      <c r="A186" s="175">
        <v>525</v>
      </c>
      <c r="B186" s="160" t="s">
        <v>193</v>
      </c>
      <c r="C186" s="161">
        <v>260</v>
      </c>
      <c r="D186" s="182">
        <v>269</v>
      </c>
      <c r="E186" s="183">
        <f t="shared" si="6"/>
        <v>-9</v>
      </c>
      <c r="F186" s="184">
        <f t="shared" si="7"/>
        <v>-3.3457249070631967E-2</v>
      </c>
      <c r="H186" s="160">
        <v>128</v>
      </c>
      <c r="J186" s="160">
        <v>132</v>
      </c>
    </row>
    <row r="187" spans="1:10" x14ac:dyDescent="0.3">
      <c r="A187" s="175">
        <v>526</v>
      </c>
      <c r="B187" s="160" t="s">
        <v>175</v>
      </c>
      <c r="C187" s="161">
        <v>151</v>
      </c>
      <c r="D187" s="182">
        <v>125</v>
      </c>
      <c r="E187" s="183">
        <f t="shared" si="6"/>
        <v>26</v>
      </c>
      <c r="F187" s="184">
        <f t="shared" si="7"/>
        <v>0.20799999999999999</v>
      </c>
      <c r="H187" s="160">
        <v>71</v>
      </c>
      <c r="J187" s="160">
        <v>80</v>
      </c>
    </row>
    <row r="188" spans="1:10" x14ac:dyDescent="0.3">
      <c r="A188" s="175">
        <v>528</v>
      </c>
      <c r="B188" s="160" t="s">
        <v>144</v>
      </c>
      <c r="C188" s="161">
        <v>460</v>
      </c>
      <c r="D188" s="182">
        <v>487</v>
      </c>
      <c r="E188" s="183">
        <f t="shared" si="6"/>
        <v>-27</v>
      </c>
      <c r="F188" s="184">
        <f t="shared" si="7"/>
        <v>-5.5441478439425054E-2</v>
      </c>
      <c r="H188" s="160">
        <v>229</v>
      </c>
      <c r="J188" s="160">
        <v>231</v>
      </c>
    </row>
    <row r="189" spans="1:10" x14ac:dyDescent="0.3">
      <c r="A189" s="175">
        <v>529</v>
      </c>
      <c r="B189" s="160" t="s">
        <v>73</v>
      </c>
      <c r="C189" s="161">
        <v>82</v>
      </c>
      <c r="D189" s="182">
        <v>105</v>
      </c>
      <c r="E189" s="183">
        <f t="shared" si="6"/>
        <v>-23</v>
      </c>
      <c r="F189" s="184">
        <f t="shared" si="7"/>
        <v>-0.21904761904761905</v>
      </c>
      <c r="H189" s="160">
        <v>44</v>
      </c>
      <c r="J189" s="160">
        <v>38</v>
      </c>
    </row>
    <row r="190" spans="1:10" x14ac:dyDescent="0.3">
      <c r="A190" s="175">
        <v>530</v>
      </c>
      <c r="B190" s="160" t="s">
        <v>196</v>
      </c>
      <c r="C190" s="161">
        <v>18</v>
      </c>
      <c r="D190" s="182">
        <v>77</v>
      </c>
      <c r="E190" s="183">
        <f t="shared" si="6"/>
        <v>-59</v>
      </c>
      <c r="F190" s="184">
        <f t="shared" si="7"/>
        <v>-0.76623376623376627</v>
      </c>
      <c r="H190" s="160">
        <v>12</v>
      </c>
      <c r="J190" s="160">
        <v>6</v>
      </c>
    </row>
    <row r="191" spans="1:10" x14ac:dyDescent="0.3">
      <c r="A191" s="175">
        <v>531</v>
      </c>
      <c r="B191" s="160" t="s">
        <v>104</v>
      </c>
      <c r="C191" s="161">
        <v>17</v>
      </c>
      <c r="D191" s="182">
        <v>6</v>
      </c>
      <c r="E191" s="183">
        <f t="shared" si="6"/>
        <v>11</v>
      </c>
      <c r="F191" s="184">
        <f t="shared" si="7"/>
        <v>1.8333333333333333</v>
      </c>
      <c r="H191" s="160">
        <v>9</v>
      </c>
      <c r="J191" s="160">
        <v>8</v>
      </c>
    </row>
    <row r="192" spans="1:10" x14ac:dyDescent="0.3">
      <c r="A192" s="175">
        <v>532</v>
      </c>
      <c r="B192" s="160" t="s">
        <v>80</v>
      </c>
      <c r="C192" s="161">
        <v>88</v>
      </c>
      <c r="D192" s="182">
        <v>74</v>
      </c>
      <c r="E192" s="183">
        <f t="shared" si="6"/>
        <v>14</v>
      </c>
      <c r="F192" s="184">
        <f t="shared" si="7"/>
        <v>0.1891891891891892</v>
      </c>
      <c r="H192" s="160">
        <v>41</v>
      </c>
      <c r="J192" s="160">
        <v>47</v>
      </c>
    </row>
    <row r="193" spans="1:10" x14ac:dyDescent="0.3">
      <c r="A193" s="175">
        <v>533</v>
      </c>
      <c r="B193" s="160" t="s">
        <v>112</v>
      </c>
      <c r="C193" s="161">
        <v>120</v>
      </c>
      <c r="D193" s="182">
        <v>94</v>
      </c>
      <c r="E193" s="183">
        <f t="shared" si="6"/>
        <v>26</v>
      </c>
      <c r="F193" s="184">
        <f t="shared" si="7"/>
        <v>0.27659574468085107</v>
      </c>
      <c r="H193" s="160">
        <v>62</v>
      </c>
      <c r="J193" s="160">
        <v>58</v>
      </c>
    </row>
    <row r="194" spans="1:10" x14ac:dyDescent="0.3">
      <c r="A194" s="175">
        <v>534</v>
      </c>
      <c r="B194" s="160" t="s">
        <v>154</v>
      </c>
      <c r="C194" s="161">
        <v>319</v>
      </c>
      <c r="D194" s="182">
        <v>280</v>
      </c>
      <c r="E194" s="183">
        <f t="shared" si="6"/>
        <v>39</v>
      </c>
      <c r="F194" s="184">
        <f t="shared" si="7"/>
        <v>0.13928571428571429</v>
      </c>
      <c r="H194" s="160">
        <v>165</v>
      </c>
      <c r="J194" s="160">
        <v>154</v>
      </c>
    </row>
    <row r="195" spans="1:10" x14ac:dyDescent="0.3">
      <c r="A195" s="175">
        <v>535</v>
      </c>
      <c r="B195" s="160" t="s">
        <v>236</v>
      </c>
      <c r="C195" s="161">
        <v>536</v>
      </c>
      <c r="D195" s="182">
        <v>560</v>
      </c>
      <c r="E195" s="183">
        <f t="shared" si="6"/>
        <v>-24</v>
      </c>
      <c r="F195" s="184">
        <f t="shared" si="7"/>
        <v>-4.2857142857142858E-2</v>
      </c>
      <c r="H195" s="160">
        <v>274</v>
      </c>
      <c r="J195" s="160">
        <v>262</v>
      </c>
    </row>
    <row r="196" spans="1:10" x14ac:dyDescent="0.3">
      <c r="A196" s="175">
        <v>537</v>
      </c>
      <c r="B196" s="160" t="s">
        <v>149</v>
      </c>
      <c r="C196" s="161">
        <v>35</v>
      </c>
      <c r="D196" s="182">
        <v>14</v>
      </c>
      <c r="E196" s="183">
        <f t="shared" si="6"/>
        <v>21</v>
      </c>
      <c r="F196" s="184">
        <f t="shared" si="7"/>
        <v>1.5</v>
      </c>
      <c r="H196" s="160">
        <v>19</v>
      </c>
      <c r="J196" s="160">
        <v>16</v>
      </c>
    </row>
    <row r="197" spans="1:10" x14ac:dyDescent="0.3">
      <c r="A197" s="175">
        <v>538</v>
      </c>
      <c r="B197" s="160" t="s">
        <v>38</v>
      </c>
      <c r="C197" s="161">
        <v>253</v>
      </c>
      <c r="D197" s="182">
        <v>198</v>
      </c>
      <c r="E197" s="183">
        <f t="shared" si="6"/>
        <v>55</v>
      </c>
      <c r="F197" s="184">
        <f t="shared" si="7"/>
        <v>0.27777777777777779</v>
      </c>
      <c r="H197" s="160">
        <v>130</v>
      </c>
      <c r="J197" s="160">
        <v>123</v>
      </c>
    </row>
    <row r="198" spans="1:10" x14ac:dyDescent="0.3">
      <c r="A198" s="175">
        <v>539</v>
      </c>
      <c r="B198" s="160" t="s">
        <v>124</v>
      </c>
      <c r="C198" s="161">
        <v>54</v>
      </c>
      <c r="D198" s="182">
        <v>82</v>
      </c>
      <c r="E198" s="183">
        <f t="shared" ref="E198:E261" si="8">C198-D198</f>
        <v>-28</v>
      </c>
      <c r="F198" s="184">
        <f t="shared" ref="F198:F261" si="9">E198/D198</f>
        <v>-0.34146341463414637</v>
      </c>
      <c r="H198" s="160">
        <v>26</v>
      </c>
      <c r="J198" s="160">
        <v>28</v>
      </c>
    </row>
    <row r="199" spans="1:10" x14ac:dyDescent="0.3">
      <c r="A199" s="175">
        <v>540</v>
      </c>
      <c r="B199" s="160" t="s">
        <v>182</v>
      </c>
      <c r="C199" s="161">
        <v>244</v>
      </c>
      <c r="D199" s="182">
        <v>218</v>
      </c>
      <c r="E199" s="183">
        <f t="shared" si="8"/>
        <v>26</v>
      </c>
      <c r="F199" s="184">
        <f t="shared" si="9"/>
        <v>0.11926605504587157</v>
      </c>
      <c r="H199" s="160">
        <v>133</v>
      </c>
      <c r="J199" s="160">
        <v>111</v>
      </c>
    </row>
    <row r="200" spans="1:10" x14ac:dyDescent="0.3">
      <c r="A200" s="175">
        <v>541</v>
      </c>
      <c r="B200" s="160" t="s">
        <v>335</v>
      </c>
      <c r="C200" s="161">
        <v>0</v>
      </c>
      <c r="D200" s="182">
        <v>14</v>
      </c>
      <c r="E200" s="183">
        <f t="shared" si="8"/>
        <v>-14</v>
      </c>
      <c r="F200" s="184">
        <f t="shared" si="9"/>
        <v>-1</v>
      </c>
    </row>
    <row r="201" spans="1:10" x14ac:dyDescent="0.3">
      <c r="A201" s="175">
        <v>542</v>
      </c>
      <c r="B201" s="160" t="s">
        <v>336</v>
      </c>
      <c r="C201" s="161">
        <v>15</v>
      </c>
      <c r="D201" s="182">
        <v>44</v>
      </c>
      <c r="E201" s="183">
        <f t="shared" si="8"/>
        <v>-29</v>
      </c>
      <c r="F201" s="184">
        <f t="shared" si="9"/>
        <v>-0.65909090909090906</v>
      </c>
      <c r="H201" s="160">
        <v>8</v>
      </c>
      <c r="J201" s="160">
        <v>7</v>
      </c>
    </row>
    <row r="202" spans="1:10" x14ac:dyDescent="0.3">
      <c r="A202" s="175">
        <v>543</v>
      </c>
      <c r="B202" s="160" t="s">
        <v>305</v>
      </c>
      <c r="C202" s="161">
        <v>2</v>
      </c>
      <c r="D202" s="182">
        <v>6</v>
      </c>
      <c r="E202" s="183">
        <f t="shared" si="8"/>
        <v>-4</v>
      </c>
      <c r="F202" s="184">
        <f t="shared" si="9"/>
        <v>-0.66666666666666663</v>
      </c>
      <c r="H202" s="160">
        <v>1</v>
      </c>
      <c r="J202" s="160">
        <v>1</v>
      </c>
    </row>
    <row r="203" spans="1:10" x14ac:dyDescent="0.3">
      <c r="A203" s="175">
        <v>544</v>
      </c>
      <c r="B203" s="160" t="s">
        <v>247</v>
      </c>
      <c r="C203" s="161">
        <v>0</v>
      </c>
      <c r="D203" s="182">
        <v>11</v>
      </c>
      <c r="E203" s="183">
        <f t="shared" si="8"/>
        <v>-11</v>
      </c>
      <c r="F203" s="184">
        <f t="shared" si="9"/>
        <v>-1</v>
      </c>
    </row>
    <row r="204" spans="1:10" x14ac:dyDescent="0.3">
      <c r="A204" s="175">
        <v>545</v>
      </c>
      <c r="B204" s="160" t="s">
        <v>298</v>
      </c>
      <c r="C204" s="161">
        <v>12</v>
      </c>
      <c r="D204" s="182">
        <v>1</v>
      </c>
      <c r="E204" s="183">
        <f t="shared" si="8"/>
        <v>11</v>
      </c>
      <c r="F204" s="184">
        <f t="shared" si="9"/>
        <v>11</v>
      </c>
      <c r="H204" s="160">
        <v>6</v>
      </c>
      <c r="J204" s="160">
        <v>6</v>
      </c>
    </row>
    <row r="205" spans="1:10" x14ac:dyDescent="0.3">
      <c r="A205" s="175">
        <v>546</v>
      </c>
      <c r="B205" s="160" t="s">
        <v>337</v>
      </c>
      <c r="C205" s="161">
        <v>0</v>
      </c>
      <c r="D205" s="182">
        <v>2</v>
      </c>
      <c r="E205" s="183">
        <f t="shared" si="8"/>
        <v>-2</v>
      </c>
      <c r="F205" s="184">
        <f t="shared" si="9"/>
        <v>-1</v>
      </c>
    </row>
    <row r="206" spans="1:10" x14ac:dyDescent="0.3">
      <c r="A206" s="175">
        <v>547</v>
      </c>
      <c r="B206" s="160" t="s">
        <v>115</v>
      </c>
      <c r="C206" s="161">
        <v>39</v>
      </c>
      <c r="D206" s="182">
        <v>30</v>
      </c>
      <c r="E206" s="183">
        <f t="shared" si="8"/>
        <v>9</v>
      </c>
      <c r="F206" s="184">
        <f t="shared" si="9"/>
        <v>0.3</v>
      </c>
      <c r="H206" s="160">
        <v>18</v>
      </c>
      <c r="J206" s="160">
        <v>21</v>
      </c>
    </row>
    <row r="207" spans="1:10" x14ac:dyDescent="0.3">
      <c r="A207" s="175">
        <v>549</v>
      </c>
      <c r="B207" s="160" t="s">
        <v>299</v>
      </c>
      <c r="C207" s="161">
        <v>12</v>
      </c>
      <c r="D207" s="182">
        <v>1</v>
      </c>
      <c r="E207" s="183">
        <f t="shared" si="8"/>
        <v>11</v>
      </c>
      <c r="F207" s="184">
        <f t="shared" si="9"/>
        <v>11</v>
      </c>
      <c r="H207" s="160">
        <v>5</v>
      </c>
      <c r="J207" s="160">
        <v>7</v>
      </c>
    </row>
    <row r="208" spans="1:10" x14ac:dyDescent="0.3">
      <c r="A208" s="175">
        <v>550</v>
      </c>
      <c r="B208" s="160" t="s">
        <v>327</v>
      </c>
      <c r="C208" s="161">
        <v>7</v>
      </c>
      <c r="D208" s="182">
        <v>0</v>
      </c>
      <c r="E208" s="183">
        <f t="shared" si="8"/>
        <v>7</v>
      </c>
      <c r="F208" s="145"/>
      <c r="H208" s="160">
        <v>4</v>
      </c>
      <c r="J208" s="160">
        <v>3</v>
      </c>
    </row>
    <row r="209" spans="1:10" x14ac:dyDescent="0.3">
      <c r="A209" s="175">
        <v>552</v>
      </c>
      <c r="B209" s="160" t="s">
        <v>338</v>
      </c>
      <c r="C209" s="161">
        <v>20</v>
      </c>
      <c r="D209" s="182">
        <v>1</v>
      </c>
      <c r="E209" s="183">
        <f t="shared" si="8"/>
        <v>19</v>
      </c>
      <c r="F209" s="184">
        <f t="shared" si="9"/>
        <v>19</v>
      </c>
      <c r="H209" s="160">
        <v>7</v>
      </c>
      <c r="J209" s="160">
        <v>13</v>
      </c>
    </row>
    <row r="210" spans="1:10" x14ac:dyDescent="0.3">
      <c r="A210" s="175">
        <v>553</v>
      </c>
      <c r="B210" s="160" t="s">
        <v>230</v>
      </c>
      <c r="C210" s="161">
        <v>17</v>
      </c>
      <c r="D210" s="182">
        <v>17</v>
      </c>
      <c r="E210" s="183">
        <f t="shared" si="8"/>
        <v>0</v>
      </c>
      <c r="F210" s="184">
        <f t="shared" si="9"/>
        <v>0</v>
      </c>
      <c r="H210" s="160">
        <v>9</v>
      </c>
      <c r="J210" s="160">
        <v>8</v>
      </c>
    </row>
    <row r="211" spans="1:10" x14ac:dyDescent="0.3">
      <c r="A211" s="175">
        <v>554</v>
      </c>
      <c r="B211" s="160" t="s">
        <v>381</v>
      </c>
      <c r="C211" s="161">
        <v>1</v>
      </c>
      <c r="D211" s="182">
        <v>0</v>
      </c>
      <c r="E211" s="183">
        <f t="shared" si="8"/>
        <v>1</v>
      </c>
      <c r="F211" s="145"/>
      <c r="H211" s="160">
        <v>0</v>
      </c>
      <c r="J211" s="160">
        <v>1</v>
      </c>
    </row>
    <row r="212" spans="1:10" x14ac:dyDescent="0.3">
      <c r="A212" s="175">
        <v>555</v>
      </c>
      <c r="B212" s="160" t="s">
        <v>339</v>
      </c>
      <c r="C212" s="161">
        <v>1</v>
      </c>
      <c r="D212" s="182">
        <v>12</v>
      </c>
      <c r="E212" s="183">
        <f t="shared" si="8"/>
        <v>-11</v>
      </c>
      <c r="F212" s="184">
        <f t="shared" si="9"/>
        <v>-0.91666666666666663</v>
      </c>
      <c r="H212" s="160">
        <v>1</v>
      </c>
      <c r="J212" s="160">
        <v>0</v>
      </c>
    </row>
    <row r="213" spans="1:10" x14ac:dyDescent="0.3">
      <c r="A213" s="175">
        <v>556</v>
      </c>
      <c r="B213" s="160" t="s">
        <v>119</v>
      </c>
      <c r="C213" s="161">
        <v>49</v>
      </c>
      <c r="D213" s="182">
        <v>51</v>
      </c>
      <c r="E213" s="183">
        <f t="shared" si="8"/>
        <v>-2</v>
      </c>
      <c r="F213" s="184">
        <f t="shared" si="9"/>
        <v>-3.9215686274509803E-2</v>
      </c>
      <c r="H213" s="160">
        <v>28</v>
      </c>
      <c r="J213" s="160">
        <v>21</v>
      </c>
    </row>
    <row r="214" spans="1:10" x14ac:dyDescent="0.3">
      <c r="A214" s="175">
        <v>559</v>
      </c>
      <c r="B214" s="160" t="s">
        <v>340</v>
      </c>
      <c r="C214" s="161">
        <v>21</v>
      </c>
      <c r="D214" s="182">
        <v>35</v>
      </c>
      <c r="E214" s="183">
        <f t="shared" si="8"/>
        <v>-14</v>
      </c>
      <c r="F214" s="184">
        <f t="shared" si="9"/>
        <v>-0.4</v>
      </c>
      <c r="H214" s="160">
        <v>12</v>
      </c>
      <c r="J214" s="160">
        <v>9</v>
      </c>
    </row>
    <row r="215" spans="1:10" x14ac:dyDescent="0.3">
      <c r="A215" s="175">
        <v>560</v>
      </c>
      <c r="B215" s="160" t="s">
        <v>248</v>
      </c>
      <c r="C215" s="161">
        <v>63</v>
      </c>
      <c r="D215" s="182">
        <v>51</v>
      </c>
      <c r="E215" s="183">
        <f t="shared" si="8"/>
        <v>12</v>
      </c>
      <c r="F215" s="184">
        <f t="shared" si="9"/>
        <v>0.23529411764705882</v>
      </c>
      <c r="H215" s="160">
        <v>28</v>
      </c>
      <c r="J215" s="160">
        <v>35</v>
      </c>
    </row>
    <row r="216" spans="1:10" x14ac:dyDescent="0.3">
      <c r="A216" s="175">
        <v>561</v>
      </c>
      <c r="B216" s="160" t="s">
        <v>306</v>
      </c>
      <c r="C216" s="161">
        <v>0</v>
      </c>
      <c r="D216" s="182">
        <v>10</v>
      </c>
      <c r="E216" s="183">
        <f t="shared" si="8"/>
        <v>-10</v>
      </c>
      <c r="F216" s="184">
        <f t="shared" si="9"/>
        <v>-1</v>
      </c>
    </row>
    <row r="217" spans="1:10" x14ac:dyDescent="0.3">
      <c r="A217" s="175">
        <v>599</v>
      </c>
      <c r="B217" s="160" t="s">
        <v>221</v>
      </c>
      <c r="C217" s="161">
        <v>74</v>
      </c>
      <c r="D217" s="182">
        <v>55</v>
      </c>
      <c r="E217" s="183">
        <f t="shared" si="8"/>
        <v>19</v>
      </c>
      <c r="F217" s="184">
        <f t="shared" si="9"/>
        <v>0.34545454545454546</v>
      </c>
      <c r="H217" s="160">
        <v>27</v>
      </c>
      <c r="J217" s="160">
        <v>47</v>
      </c>
    </row>
    <row r="218" spans="1:10" x14ac:dyDescent="0.3">
      <c r="A218" s="175">
        <v>601</v>
      </c>
      <c r="B218" s="160" t="s">
        <v>130</v>
      </c>
      <c r="C218" s="161">
        <v>121</v>
      </c>
      <c r="D218" s="182">
        <v>145</v>
      </c>
      <c r="E218" s="183">
        <f t="shared" si="8"/>
        <v>-24</v>
      </c>
      <c r="F218" s="184">
        <f t="shared" si="9"/>
        <v>-0.16551724137931034</v>
      </c>
      <c r="H218" s="160">
        <v>60</v>
      </c>
      <c r="J218" s="160">
        <v>61</v>
      </c>
    </row>
    <row r="219" spans="1:10" x14ac:dyDescent="0.3">
      <c r="A219" s="175">
        <v>602</v>
      </c>
      <c r="B219" s="160" t="s">
        <v>274</v>
      </c>
      <c r="C219" s="161">
        <v>21</v>
      </c>
      <c r="D219" s="182">
        <v>19</v>
      </c>
      <c r="E219" s="183">
        <f t="shared" si="8"/>
        <v>2</v>
      </c>
      <c r="F219" s="184">
        <f t="shared" si="9"/>
        <v>0.10526315789473684</v>
      </c>
      <c r="H219" s="160">
        <v>7</v>
      </c>
      <c r="J219" s="160">
        <v>14</v>
      </c>
    </row>
    <row r="220" spans="1:10" x14ac:dyDescent="0.3">
      <c r="A220" s="175">
        <v>606</v>
      </c>
      <c r="B220" s="160" t="s">
        <v>36</v>
      </c>
      <c r="C220" s="161">
        <v>31</v>
      </c>
      <c r="D220" s="182">
        <v>32</v>
      </c>
      <c r="E220" s="183">
        <f t="shared" si="8"/>
        <v>-1</v>
      </c>
      <c r="F220" s="184">
        <f t="shared" si="9"/>
        <v>-3.125E-2</v>
      </c>
      <c r="H220" s="160">
        <v>14</v>
      </c>
      <c r="J220" s="160">
        <v>17</v>
      </c>
    </row>
    <row r="221" spans="1:10" x14ac:dyDescent="0.3">
      <c r="A221" s="175">
        <v>607</v>
      </c>
      <c r="B221" s="160" t="s">
        <v>351</v>
      </c>
      <c r="C221" s="161">
        <v>2</v>
      </c>
      <c r="D221" s="182">
        <v>2</v>
      </c>
      <c r="E221" s="183">
        <f t="shared" si="8"/>
        <v>0</v>
      </c>
      <c r="F221" s="184">
        <f t="shared" si="9"/>
        <v>0</v>
      </c>
      <c r="H221" s="160">
        <v>1</v>
      </c>
      <c r="J221" s="160">
        <v>1</v>
      </c>
    </row>
    <row r="222" spans="1:10" x14ac:dyDescent="0.3">
      <c r="A222" s="175">
        <v>609</v>
      </c>
      <c r="B222" s="160" t="s">
        <v>169</v>
      </c>
      <c r="C222" s="161">
        <v>114</v>
      </c>
      <c r="D222" s="182">
        <v>141</v>
      </c>
      <c r="E222" s="183">
        <f t="shared" si="8"/>
        <v>-27</v>
      </c>
      <c r="F222" s="184">
        <f t="shared" si="9"/>
        <v>-0.19148936170212766</v>
      </c>
      <c r="H222" s="160">
        <v>55</v>
      </c>
      <c r="J222" s="160">
        <v>59</v>
      </c>
    </row>
    <row r="223" spans="1:10" x14ac:dyDescent="0.3">
      <c r="A223" s="175">
        <v>610</v>
      </c>
      <c r="B223" s="160" t="s">
        <v>48</v>
      </c>
      <c r="C223" s="161">
        <v>97</v>
      </c>
      <c r="D223" s="182">
        <v>79</v>
      </c>
      <c r="E223" s="183">
        <f t="shared" si="8"/>
        <v>18</v>
      </c>
      <c r="F223" s="184">
        <f t="shared" si="9"/>
        <v>0.22784810126582278</v>
      </c>
      <c r="H223" s="160">
        <v>44</v>
      </c>
      <c r="J223" s="160">
        <v>53</v>
      </c>
    </row>
    <row r="224" spans="1:10" x14ac:dyDescent="0.3">
      <c r="A224" s="175">
        <v>611</v>
      </c>
      <c r="B224" s="160" t="s">
        <v>131</v>
      </c>
      <c r="C224" s="161">
        <v>35</v>
      </c>
      <c r="D224" s="182">
        <v>46</v>
      </c>
      <c r="E224" s="183">
        <f t="shared" si="8"/>
        <v>-11</v>
      </c>
      <c r="F224" s="184">
        <f t="shared" si="9"/>
        <v>-0.2391304347826087</v>
      </c>
      <c r="H224" s="160">
        <v>22</v>
      </c>
      <c r="J224" s="160">
        <v>13</v>
      </c>
    </row>
    <row r="225" spans="1:10" x14ac:dyDescent="0.3">
      <c r="A225" s="175">
        <v>612</v>
      </c>
      <c r="B225" s="160" t="s">
        <v>30</v>
      </c>
      <c r="C225" s="161">
        <v>295</v>
      </c>
      <c r="D225" s="182">
        <v>340</v>
      </c>
      <c r="E225" s="183">
        <f t="shared" si="8"/>
        <v>-45</v>
      </c>
      <c r="F225" s="184">
        <f t="shared" si="9"/>
        <v>-0.13235294117647059</v>
      </c>
      <c r="H225" s="160">
        <v>159</v>
      </c>
      <c r="J225" s="160">
        <v>136</v>
      </c>
    </row>
    <row r="226" spans="1:10" x14ac:dyDescent="0.3">
      <c r="A226" s="175">
        <v>615</v>
      </c>
      <c r="B226" s="160" t="s">
        <v>272</v>
      </c>
      <c r="C226" s="161">
        <v>2</v>
      </c>
      <c r="D226" s="182">
        <v>1</v>
      </c>
      <c r="E226" s="183">
        <f t="shared" si="8"/>
        <v>1</v>
      </c>
      <c r="F226" s="184">
        <f t="shared" si="9"/>
        <v>1</v>
      </c>
      <c r="H226" s="160">
        <v>0</v>
      </c>
      <c r="J226" s="160">
        <v>2</v>
      </c>
    </row>
    <row r="227" spans="1:10" x14ac:dyDescent="0.3">
      <c r="A227" s="175">
        <v>616</v>
      </c>
      <c r="B227" s="160" t="s">
        <v>307</v>
      </c>
      <c r="C227" s="161">
        <v>1</v>
      </c>
      <c r="D227" s="182">
        <v>18</v>
      </c>
      <c r="E227" s="183">
        <f t="shared" si="8"/>
        <v>-17</v>
      </c>
      <c r="F227" s="184">
        <f t="shared" si="9"/>
        <v>-0.94444444444444442</v>
      </c>
      <c r="H227" s="160">
        <v>1</v>
      </c>
      <c r="J227" s="160">
        <v>0</v>
      </c>
    </row>
    <row r="228" spans="1:10" x14ac:dyDescent="0.3">
      <c r="A228" s="175">
        <v>621</v>
      </c>
      <c r="B228" s="160" t="s">
        <v>8</v>
      </c>
      <c r="C228" s="161">
        <v>823</v>
      </c>
      <c r="D228" s="182">
        <v>669</v>
      </c>
      <c r="E228" s="183">
        <f t="shared" si="8"/>
        <v>154</v>
      </c>
      <c r="F228" s="184">
        <f t="shared" si="9"/>
        <v>0.23019431988041852</v>
      </c>
      <c r="H228" s="160">
        <v>415</v>
      </c>
      <c r="J228" s="160">
        <v>408</v>
      </c>
    </row>
    <row r="229" spans="1:10" x14ac:dyDescent="0.3">
      <c r="A229" s="175">
        <v>622</v>
      </c>
      <c r="B229" s="160" t="s">
        <v>55</v>
      </c>
      <c r="C229" s="161">
        <v>4</v>
      </c>
      <c r="D229" s="182">
        <v>0</v>
      </c>
      <c r="E229" s="183">
        <f t="shared" si="8"/>
        <v>4</v>
      </c>
      <c r="F229" s="145"/>
      <c r="H229" s="160">
        <v>1</v>
      </c>
      <c r="J229" s="160">
        <v>3</v>
      </c>
    </row>
    <row r="230" spans="1:10" x14ac:dyDescent="0.3">
      <c r="A230" s="175">
        <v>623</v>
      </c>
      <c r="B230" s="160" t="s">
        <v>231</v>
      </c>
      <c r="C230" s="161">
        <v>31</v>
      </c>
      <c r="D230" s="182">
        <v>2</v>
      </c>
      <c r="E230" s="183">
        <f t="shared" si="8"/>
        <v>29</v>
      </c>
      <c r="F230" s="184">
        <f t="shared" si="9"/>
        <v>14.5</v>
      </c>
      <c r="H230" s="160">
        <v>11</v>
      </c>
      <c r="J230" s="160">
        <v>20</v>
      </c>
    </row>
    <row r="231" spans="1:10" x14ac:dyDescent="0.3">
      <c r="A231" s="175">
        <v>625</v>
      </c>
      <c r="B231" s="160" t="s">
        <v>19</v>
      </c>
      <c r="C231" s="161">
        <v>398</v>
      </c>
      <c r="D231" s="182">
        <v>447</v>
      </c>
      <c r="E231" s="183">
        <f t="shared" si="8"/>
        <v>-49</v>
      </c>
      <c r="F231" s="184">
        <f t="shared" si="9"/>
        <v>-0.10961968680089486</v>
      </c>
      <c r="H231" s="160">
        <v>209</v>
      </c>
      <c r="J231" s="160">
        <v>189</v>
      </c>
    </row>
    <row r="232" spans="1:10" x14ac:dyDescent="0.3">
      <c r="A232" s="175">
        <v>630</v>
      </c>
      <c r="B232" s="160" t="s">
        <v>277</v>
      </c>
      <c r="C232" s="161">
        <v>5</v>
      </c>
      <c r="D232" s="182">
        <v>9</v>
      </c>
      <c r="E232" s="183">
        <f t="shared" si="8"/>
        <v>-4</v>
      </c>
      <c r="F232" s="184">
        <f t="shared" si="9"/>
        <v>-0.44444444444444442</v>
      </c>
      <c r="H232" s="160">
        <v>3</v>
      </c>
      <c r="J232" s="160">
        <v>2</v>
      </c>
    </row>
    <row r="233" spans="1:10" x14ac:dyDescent="0.3">
      <c r="A233" s="175">
        <v>634</v>
      </c>
      <c r="B233" s="160" t="s">
        <v>93</v>
      </c>
      <c r="C233" s="161">
        <v>31</v>
      </c>
      <c r="D233" s="182">
        <v>27</v>
      </c>
      <c r="E233" s="183">
        <f t="shared" si="8"/>
        <v>4</v>
      </c>
      <c r="F233" s="184">
        <f t="shared" si="9"/>
        <v>0.14814814814814814</v>
      </c>
      <c r="H233" s="160">
        <v>12</v>
      </c>
      <c r="J233" s="160">
        <v>19</v>
      </c>
    </row>
    <row r="234" spans="1:10" x14ac:dyDescent="0.3">
      <c r="A234" s="175">
        <v>639</v>
      </c>
      <c r="B234" s="160" t="s">
        <v>244</v>
      </c>
      <c r="C234" s="161">
        <v>23</v>
      </c>
      <c r="D234" s="182">
        <v>6</v>
      </c>
      <c r="E234" s="183">
        <f t="shared" si="8"/>
        <v>17</v>
      </c>
      <c r="F234" s="184">
        <f t="shared" si="9"/>
        <v>2.8333333333333335</v>
      </c>
      <c r="H234" s="160">
        <v>9</v>
      </c>
      <c r="J234" s="160">
        <v>14</v>
      </c>
    </row>
    <row r="235" spans="1:10" x14ac:dyDescent="0.3">
      <c r="A235" s="175">
        <v>640</v>
      </c>
      <c r="B235" s="160" t="s">
        <v>249</v>
      </c>
      <c r="C235" s="161">
        <v>14</v>
      </c>
      <c r="D235" s="182">
        <v>7</v>
      </c>
      <c r="E235" s="183">
        <f t="shared" si="8"/>
        <v>7</v>
      </c>
      <c r="F235" s="184">
        <f t="shared" si="9"/>
        <v>1</v>
      </c>
      <c r="H235" s="160">
        <v>7</v>
      </c>
      <c r="J235" s="160">
        <v>7</v>
      </c>
    </row>
    <row r="236" spans="1:10" x14ac:dyDescent="0.3">
      <c r="A236" s="175">
        <v>641</v>
      </c>
      <c r="B236" s="160" t="s">
        <v>328</v>
      </c>
      <c r="C236" s="161">
        <v>0</v>
      </c>
      <c r="D236" s="182">
        <v>2</v>
      </c>
      <c r="E236" s="183">
        <f t="shared" si="8"/>
        <v>-2</v>
      </c>
      <c r="F236" s="184">
        <f t="shared" si="9"/>
        <v>-1</v>
      </c>
    </row>
    <row r="237" spans="1:10" x14ac:dyDescent="0.3">
      <c r="A237" s="175">
        <v>642</v>
      </c>
      <c r="B237" s="160" t="s">
        <v>16</v>
      </c>
      <c r="C237" s="161">
        <v>262</v>
      </c>
      <c r="D237" s="182">
        <v>234</v>
      </c>
      <c r="E237" s="183">
        <f t="shared" si="8"/>
        <v>28</v>
      </c>
      <c r="F237" s="184">
        <f t="shared" si="9"/>
        <v>0.11965811965811966</v>
      </c>
      <c r="H237" s="160">
        <v>123</v>
      </c>
      <c r="J237" s="160">
        <v>139</v>
      </c>
    </row>
    <row r="238" spans="1:10" x14ac:dyDescent="0.3">
      <c r="A238" s="175">
        <v>643</v>
      </c>
      <c r="B238" s="160" t="s">
        <v>113</v>
      </c>
      <c r="C238" s="161">
        <v>22</v>
      </c>
      <c r="D238" s="182">
        <v>14</v>
      </c>
      <c r="E238" s="183">
        <f t="shared" si="8"/>
        <v>8</v>
      </c>
      <c r="F238" s="184">
        <f t="shared" si="9"/>
        <v>0.5714285714285714</v>
      </c>
      <c r="H238" s="160">
        <v>14</v>
      </c>
      <c r="J238" s="160">
        <v>8</v>
      </c>
    </row>
    <row r="239" spans="1:10" x14ac:dyDescent="0.3">
      <c r="A239" s="175">
        <v>653</v>
      </c>
      <c r="B239" s="160" t="s">
        <v>308</v>
      </c>
      <c r="C239" s="161">
        <v>0</v>
      </c>
      <c r="D239" s="182">
        <v>1</v>
      </c>
      <c r="E239" s="183">
        <f t="shared" si="8"/>
        <v>-1</v>
      </c>
      <c r="F239" s="184">
        <f t="shared" si="9"/>
        <v>-1</v>
      </c>
    </row>
    <row r="240" spans="1:10" x14ac:dyDescent="0.3">
      <c r="A240" s="175">
        <v>654</v>
      </c>
      <c r="B240" s="160" t="s">
        <v>209</v>
      </c>
      <c r="C240" s="161">
        <v>156</v>
      </c>
      <c r="D240" s="182">
        <v>160</v>
      </c>
      <c r="E240" s="183">
        <f t="shared" si="8"/>
        <v>-4</v>
      </c>
      <c r="F240" s="184">
        <f t="shared" si="9"/>
        <v>-2.5000000000000001E-2</v>
      </c>
      <c r="H240" s="160">
        <v>87</v>
      </c>
      <c r="J240" s="160">
        <v>69</v>
      </c>
    </row>
    <row r="241" spans="1:10" x14ac:dyDescent="0.3">
      <c r="A241" s="175">
        <v>655</v>
      </c>
      <c r="B241" s="160" t="s">
        <v>352</v>
      </c>
      <c r="C241" s="161">
        <v>21</v>
      </c>
      <c r="D241" s="182">
        <v>2</v>
      </c>
      <c r="E241" s="183">
        <f t="shared" si="8"/>
        <v>19</v>
      </c>
      <c r="F241" s="184">
        <f t="shared" si="9"/>
        <v>9.5</v>
      </c>
      <c r="H241" s="160">
        <v>13</v>
      </c>
      <c r="J241" s="160">
        <v>8</v>
      </c>
    </row>
    <row r="242" spans="1:10" x14ac:dyDescent="0.3">
      <c r="A242" s="175">
        <v>658</v>
      </c>
      <c r="B242" s="160" t="s">
        <v>382</v>
      </c>
      <c r="C242" s="161">
        <v>11</v>
      </c>
      <c r="D242" s="182">
        <v>0</v>
      </c>
      <c r="E242" s="183">
        <f t="shared" si="8"/>
        <v>11</v>
      </c>
      <c r="F242" s="145"/>
      <c r="H242" s="160">
        <v>5</v>
      </c>
      <c r="J242" s="160">
        <v>6</v>
      </c>
    </row>
    <row r="243" spans="1:10" x14ac:dyDescent="0.3">
      <c r="A243" s="175">
        <v>659</v>
      </c>
      <c r="B243" s="160" t="s">
        <v>264</v>
      </c>
      <c r="C243" s="161">
        <v>18</v>
      </c>
      <c r="D243" s="182">
        <v>27</v>
      </c>
      <c r="E243" s="183">
        <f t="shared" si="8"/>
        <v>-9</v>
      </c>
      <c r="F243" s="184">
        <f t="shared" si="9"/>
        <v>-0.33333333333333331</v>
      </c>
      <c r="H243" s="160">
        <v>10</v>
      </c>
      <c r="J243" s="160">
        <v>8</v>
      </c>
    </row>
    <row r="244" spans="1:10" x14ac:dyDescent="0.3">
      <c r="A244" s="175">
        <v>660</v>
      </c>
      <c r="B244" s="160" t="s">
        <v>234</v>
      </c>
      <c r="C244" s="161">
        <v>22</v>
      </c>
      <c r="D244" s="182">
        <v>2</v>
      </c>
      <c r="E244" s="183">
        <f t="shared" si="8"/>
        <v>20</v>
      </c>
      <c r="F244" s="184">
        <f t="shared" si="9"/>
        <v>10</v>
      </c>
      <c r="H244" s="160">
        <v>16</v>
      </c>
      <c r="J244" s="160">
        <v>6</v>
      </c>
    </row>
    <row r="245" spans="1:10" x14ac:dyDescent="0.3">
      <c r="A245" s="175">
        <v>662</v>
      </c>
      <c r="B245" s="160" t="s">
        <v>347</v>
      </c>
      <c r="C245" s="161">
        <v>0</v>
      </c>
      <c r="D245" s="182">
        <v>12</v>
      </c>
      <c r="E245" s="183">
        <f t="shared" si="8"/>
        <v>-12</v>
      </c>
      <c r="F245" s="184">
        <f t="shared" si="9"/>
        <v>-1</v>
      </c>
    </row>
    <row r="246" spans="1:10" x14ac:dyDescent="0.3">
      <c r="A246" s="175">
        <v>663</v>
      </c>
      <c r="B246" s="160" t="s">
        <v>45</v>
      </c>
      <c r="C246" s="161">
        <v>77</v>
      </c>
      <c r="D246" s="182">
        <v>131</v>
      </c>
      <c r="E246" s="183">
        <f t="shared" si="8"/>
        <v>-54</v>
      </c>
      <c r="F246" s="184">
        <f t="shared" si="9"/>
        <v>-0.41221374045801529</v>
      </c>
      <c r="H246" s="160">
        <v>42</v>
      </c>
      <c r="J246" s="160">
        <v>35</v>
      </c>
    </row>
    <row r="247" spans="1:10" x14ac:dyDescent="0.3">
      <c r="A247" s="175">
        <v>670</v>
      </c>
      <c r="B247" s="160" t="s">
        <v>191</v>
      </c>
      <c r="C247" s="161">
        <v>40</v>
      </c>
      <c r="D247" s="182">
        <v>31</v>
      </c>
      <c r="E247" s="183">
        <f t="shared" si="8"/>
        <v>9</v>
      </c>
      <c r="F247" s="184">
        <f t="shared" si="9"/>
        <v>0.29032258064516131</v>
      </c>
      <c r="H247" s="160">
        <v>21</v>
      </c>
      <c r="J247" s="160">
        <v>19</v>
      </c>
    </row>
    <row r="248" spans="1:10" x14ac:dyDescent="0.3">
      <c r="A248" s="175">
        <v>674</v>
      </c>
      <c r="B248" s="160" t="s">
        <v>250</v>
      </c>
      <c r="C248" s="161">
        <v>57</v>
      </c>
      <c r="D248" s="182">
        <v>65</v>
      </c>
      <c r="E248" s="183">
        <f t="shared" si="8"/>
        <v>-8</v>
      </c>
      <c r="F248" s="184">
        <f t="shared" si="9"/>
        <v>-0.12307692307692308</v>
      </c>
      <c r="H248" s="160">
        <v>29</v>
      </c>
      <c r="J248" s="160">
        <v>28</v>
      </c>
    </row>
    <row r="249" spans="1:10" x14ac:dyDescent="0.3">
      <c r="A249" s="175">
        <v>675</v>
      </c>
      <c r="B249" s="160" t="s">
        <v>210</v>
      </c>
      <c r="C249" s="161">
        <v>79</v>
      </c>
      <c r="D249" s="182">
        <v>97</v>
      </c>
      <c r="E249" s="183">
        <f t="shared" si="8"/>
        <v>-18</v>
      </c>
      <c r="F249" s="184">
        <f t="shared" si="9"/>
        <v>-0.18556701030927836</v>
      </c>
      <c r="H249" s="160">
        <v>39</v>
      </c>
      <c r="J249" s="160">
        <v>40</v>
      </c>
    </row>
    <row r="250" spans="1:10" x14ac:dyDescent="0.3">
      <c r="A250" s="175">
        <v>678</v>
      </c>
      <c r="B250" s="160" t="s">
        <v>23</v>
      </c>
      <c r="C250" s="161">
        <v>211</v>
      </c>
      <c r="D250" s="182">
        <v>204</v>
      </c>
      <c r="E250" s="183">
        <f t="shared" si="8"/>
        <v>7</v>
      </c>
      <c r="F250" s="184">
        <f t="shared" si="9"/>
        <v>3.4313725490196081E-2</v>
      </c>
      <c r="H250" s="160">
        <v>99</v>
      </c>
      <c r="J250" s="160">
        <v>112</v>
      </c>
    </row>
    <row r="251" spans="1:10" x14ac:dyDescent="0.3">
      <c r="A251" s="175">
        <v>679</v>
      </c>
      <c r="B251" s="160" t="s">
        <v>212</v>
      </c>
      <c r="C251" s="161">
        <v>363</v>
      </c>
      <c r="D251" s="182">
        <v>332</v>
      </c>
      <c r="E251" s="183">
        <f t="shared" si="8"/>
        <v>31</v>
      </c>
      <c r="F251" s="184">
        <f t="shared" si="9"/>
        <v>9.337349397590361E-2</v>
      </c>
      <c r="H251" s="160">
        <v>193</v>
      </c>
      <c r="J251" s="160">
        <v>170</v>
      </c>
    </row>
    <row r="252" spans="1:10" x14ac:dyDescent="0.3">
      <c r="A252" s="175">
        <v>680</v>
      </c>
      <c r="B252" s="160" t="s">
        <v>341</v>
      </c>
      <c r="C252" s="161">
        <v>0</v>
      </c>
      <c r="D252" s="182">
        <v>1</v>
      </c>
      <c r="E252" s="183">
        <f t="shared" si="8"/>
        <v>-1</v>
      </c>
      <c r="F252" s="184">
        <f t="shared" si="9"/>
        <v>-1</v>
      </c>
    </row>
    <row r="253" spans="1:10" x14ac:dyDescent="0.3">
      <c r="A253" s="175">
        <v>681</v>
      </c>
      <c r="B253" s="160" t="s">
        <v>309</v>
      </c>
      <c r="C253" s="161">
        <v>40</v>
      </c>
      <c r="D253" s="182">
        <v>23</v>
      </c>
      <c r="E253" s="183">
        <f t="shared" si="8"/>
        <v>17</v>
      </c>
      <c r="F253" s="184">
        <f t="shared" si="9"/>
        <v>0.73913043478260865</v>
      </c>
      <c r="H253" s="160">
        <v>24</v>
      </c>
      <c r="J253" s="160">
        <v>16</v>
      </c>
    </row>
    <row r="254" spans="1:10" x14ac:dyDescent="0.3">
      <c r="A254" s="175">
        <v>682</v>
      </c>
      <c r="B254" s="160" t="s">
        <v>273</v>
      </c>
      <c r="C254" s="161">
        <v>24</v>
      </c>
      <c r="D254" s="182">
        <v>53</v>
      </c>
      <c r="E254" s="183">
        <f t="shared" si="8"/>
        <v>-29</v>
      </c>
      <c r="F254" s="184">
        <f t="shared" si="9"/>
        <v>-0.54716981132075471</v>
      </c>
      <c r="H254" s="160">
        <v>12</v>
      </c>
      <c r="J254" s="160">
        <v>12</v>
      </c>
    </row>
    <row r="255" spans="1:10" x14ac:dyDescent="0.3">
      <c r="A255" s="175">
        <v>683</v>
      </c>
      <c r="B255" s="160" t="s">
        <v>279</v>
      </c>
      <c r="C255" s="161">
        <v>1</v>
      </c>
      <c r="D255" s="182">
        <v>9</v>
      </c>
      <c r="E255" s="183">
        <f t="shared" si="8"/>
        <v>-8</v>
      </c>
      <c r="F255" s="184">
        <f t="shared" si="9"/>
        <v>-0.88888888888888884</v>
      </c>
      <c r="H255" s="160">
        <v>0</v>
      </c>
      <c r="J255" s="160">
        <v>1</v>
      </c>
    </row>
    <row r="256" spans="1:10" x14ac:dyDescent="0.3">
      <c r="A256" s="175">
        <v>684</v>
      </c>
      <c r="B256" s="160" t="s">
        <v>383</v>
      </c>
      <c r="C256" s="161">
        <v>4</v>
      </c>
      <c r="D256" s="182">
        <v>0</v>
      </c>
      <c r="E256" s="183">
        <f t="shared" si="8"/>
        <v>4</v>
      </c>
      <c r="F256" s="145"/>
      <c r="H256" s="160">
        <v>2</v>
      </c>
      <c r="J256" s="160">
        <v>2</v>
      </c>
    </row>
    <row r="257" spans="1:10" x14ac:dyDescent="0.3">
      <c r="A257" s="175">
        <v>695</v>
      </c>
      <c r="B257" s="160" t="s">
        <v>329</v>
      </c>
      <c r="C257" s="161">
        <v>0</v>
      </c>
      <c r="D257" s="182">
        <v>9</v>
      </c>
      <c r="E257" s="183">
        <f t="shared" si="8"/>
        <v>-9</v>
      </c>
      <c r="F257" s="184">
        <f t="shared" si="9"/>
        <v>-1</v>
      </c>
    </row>
    <row r="258" spans="1:10" x14ac:dyDescent="0.3">
      <c r="A258" s="175">
        <v>701</v>
      </c>
      <c r="B258" s="160" t="s">
        <v>94</v>
      </c>
      <c r="C258" s="161">
        <v>40</v>
      </c>
      <c r="D258" s="182">
        <v>34</v>
      </c>
      <c r="E258" s="183">
        <f t="shared" si="8"/>
        <v>6</v>
      </c>
      <c r="F258" s="184">
        <f t="shared" si="9"/>
        <v>0.17647058823529413</v>
      </c>
      <c r="H258" s="160">
        <v>19</v>
      </c>
      <c r="J258" s="160">
        <v>21</v>
      </c>
    </row>
    <row r="259" spans="1:10" x14ac:dyDescent="0.3">
      <c r="A259" s="175">
        <v>704</v>
      </c>
      <c r="B259" s="160" t="s">
        <v>356</v>
      </c>
      <c r="C259" s="161">
        <v>0</v>
      </c>
      <c r="D259" s="182">
        <v>1</v>
      </c>
      <c r="E259" s="183">
        <f t="shared" si="8"/>
        <v>-1</v>
      </c>
      <c r="F259" s="184">
        <f t="shared" si="9"/>
        <v>-1</v>
      </c>
    </row>
    <row r="260" spans="1:10" x14ac:dyDescent="0.3">
      <c r="A260" s="175">
        <v>707</v>
      </c>
      <c r="B260" s="160" t="s">
        <v>384</v>
      </c>
      <c r="C260" s="161">
        <v>2</v>
      </c>
      <c r="D260" s="182">
        <v>0</v>
      </c>
      <c r="E260" s="183">
        <f t="shared" si="8"/>
        <v>2</v>
      </c>
      <c r="F260" s="145"/>
      <c r="H260" s="160">
        <v>0</v>
      </c>
      <c r="J260" s="160">
        <v>2</v>
      </c>
    </row>
    <row r="261" spans="1:10" x14ac:dyDescent="0.3">
      <c r="A261" s="175">
        <v>709</v>
      </c>
      <c r="B261" s="160" t="s">
        <v>155</v>
      </c>
      <c r="C261" s="161">
        <v>115</v>
      </c>
      <c r="D261" s="182">
        <v>113</v>
      </c>
      <c r="E261" s="183">
        <f t="shared" si="8"/>
        <v>2</v>
      </c>
      <c r="F261" s="184">
        <f t="shared" si="9"/>
        <v>1.7699115044247787E-2</v>
      </c>
      <c r="H261" s="160">
        <v>57</v>
      </c>
      <c r="J261" s="160">
        <v>58</v>
      </c>
    </row>
    <row r="262" spans="1:10" x14ac:dyDescent="0.3">
      <c r="A262" s="175">
        <v>710</v>
      </c>
      <c r="B262" s="160" t="s">
        <v>385</v>
      </c>
      <c r="C262" s="161">
        <v>1</v>
      </c>
      <c r="D262" s="182">
        <v>0</v>
      </c>
      <c r="E262" s="183">
        <f t="shared" ref="E262:E325" si="10">C262-D262</f>
        <v>1</v>
      </c>
      <c r="F262" s="145"/>
      <c r="H262" s="160">
        <v>1</v>
      </c>
      <c r="J262" s="160">
        <v>0</v>
      </c>
    </row>
    <row r="263" spans="1:10" x14ac:dyDescent="0.3">
      <c r="A263" s="175">
        <v>711</v>
      </c>
      <c r="B263" s="160" t="s">
        <v>245</v>
      </c>
      <c r="C263" s="161">
        <v>17</v>
      </c>
      <c r="D263" s="182">
        <v>10</v>
      </c>
      <c r="E263" s="183">
        <f t="shared" si="10"/>
        <v>7</v>
      </c>
      <c r="F263" s="184">
        <f t="shared" ref="F263:F325" si="11">E263/D263</f>
        <v>0.7</v>
      </c>
      <c r="H263" s="160">
        <v>7</v>
      </c>
      <c r="J263" s="160">
        <v>10</v>
      </c>
    </row>
    <row r="264" spans="1:10" x14ac:dyDescent="0.3">
      <c r="A264" s="175">
        <v>712</v>
      </c>
      <c r="B264" s="160" t="s">
        <v>213</v>
      </c>
      <c r="C264" s="161">
        <v>216</v>
      </c>
      <c r="D264" s="182">
        <v>156</v>
      </c>
      <c r="E264" s="183">
        <f t="shared" si="10"/>
        <v>60</v>
      </c>
      <c r="F264" s="184">
        <f t="shared" si="11"/>
        <v>0.38461538461538464</v>
      </c>
      <c r="H264" s="160">
        <v>117</v>
      </c>
      <c r="J264" s="160">
        <v>99</v>
      </c>
    </row>
    <row r="265" spans="1:10" x14ac:dyDescent="0.3">
      <c r="A265" s="175">
        <v>716</v>
      </c>
      <c r="B265" s="160" t="s">
        <v>353</v>
      </c>
      <c r="C265" s="161">
        <v>0</v>
      </c>
      <c r="D265" s="182">
        <v>2</v>
      </c>
      <c r="E265" s="183">
        <f t="shared" si="10"/>
        <v>-2</v>
      </c>
      <c r="F265" s="184">
        <f t="shared" si="11"/>
        <v>-1</v>
      </c>
    </row>
    <row r="266" spans="1:10" x14ac:dyDescent="0.3">
      <c r="A266" s="175">
        <v>717</v>
      </c>
      <c r="B266" s="160" t="s">
        <v>222</v>
      </c>
      <c r="C266" s="161">
        <v>5</v>
      </c>
      <c r="D266" s="182">
        <v>17</v>
      </c>
      <c r="E266" s="183">
        <f t="shared" si="10"/>
        <v>-12</v>
      </c>
      <c r="F266" s="184">
        <f t="shared" si="11"/>
        <v>-0.70588235294117652</v>
      </c>
      <c r="H266" s="160">
        <v>4</v>
      </c>
      <c r="J266" s="160">
        <v>1</v>
      </c>
    </row>
    <row r="267" spans="1:10" x14ac:dyDescent="0.3">
      <c r="A267" s="175">
        <v>718</v>
      </c>
      <c r="B267" s="160" t="s">
        <v>118</v>
      </c>
      <c r="C267" s="161">
        <v>129</v>
      </c>
      <c r="D267" s="182">
        <v>124</v>
      </c>
      <c r="E267" s="183">
        <f t="shared" si="10"/>
        <v>5</v>
      </c>
      <c r="F267" s="184">
        <f t="shared" si="11"/>
        <v>4.0322580645161289E-2</v>
      </c>
      <c r="H267" s="160">
        <v>59</v>
      </c>
      <c r="J267" s="160">
        <v>70</v>
      </c>
    </row>
    <row r="268" spans="1:10" x14ac:dyDescent="0.3">
      <c r="A268" s="175">
        <v>720</v>
      </c>
      <c r="B268" s="160" t="s">
        <v>357</v>
      </c>
      <c r="C268" s="161">
        <v>7</v>
      </c>
      <c r="D268" s="182">
        <v>1</v>
      </c>
      <c r="E268" s="183">
        <f t="shared" si="10"/>
        <v>6</v>
      </c>
      <c r="F268" s="184">
        <f t="shared" si="11"/>
        <v>6</v>
      </c>
      <c r="H268" s="160">
        <v>3</v>
      </c>
      <c r="J268" s="160">
        <v>4</v>
      </c>
    </row>
    <row r="269" spans="1:10" x14ac:dyDescent="0.3">
      <c r="A269" s="175">
        <v>721</v>
      </c>
      <c r="B269" s="160" t="s">
        <v>70</v>
      </c>
      <c r="C269" s="161">
        <v>16</v>
      </c>
      <c r="D269" s="182">
        <v>11</v>
      </c>
      <c r="E269" s="183">
        <f t="shared" si="10"/>
        <v>5</v>
      </c>
      <c r="F269" s="184">
        <f t="shared" si="11"/>
        <v>0.45454545454545453</v>
      </c>
      <c r="H269" s="160">
        <v>13</v>
      </c>
      <c r="J269" s="160">
        <v>3</v>
      </c>
    </row>
    <row r="270" spans="1:10" x14ac:dyDescent="0.3">
      <c r="A270" s="175">
        <v>722</v>
      </c>
      <c r="B270" s="160" t="s">
        <v>27</v>
      </c>
      <c r="C270" s="161">
        <v>225</v>
      </c>
      <c r="D270" s="182">
        <v>279</v>
      </c>
      <c r="E270" s="183">
        <f t="shared" si="10"/>
        <v>-54</v>
      </c>
      <c r="F270" s="184">
        <f t="shared" si="11"/>
        <v>-0.19354838709677419</v>
      </c>
      <c r="H270" s="160">
        <v>113</v>
      </c>
      <c r="J270" s="160">
        <v>112</v>
      </c>
    </row>
    <row r="271" spans="1:10" x14ac:dyDescent="0.3">
      <c r="A271" s="175">
        <v>723</v>
      </c>
      <c r="B271" s="160" t="s">
        <v>39</v>
      </c>
      <c r="C271" s="161">
        <v>204</v>
      </c>
      <c r="D271" s="182">
        <v>266</v>
      </c>
      <c r="E271" s="183">
        <f t="shared" si="10"/>
        <v>-62</v>
      </c>
      <c r="F271" s="184">
        <f t="shared" si="11"/>
        <v>-0.23308270676691728</v>
      </c>
      <c r="H271" s="160">
        <v>109</v>
      </c>
      <c r="J271" s="160">
        <v>95</v>
      </c>
    </row>
    <row r="272" spans="1:10" x14ac:dyDescent="0.3">
      <c r="A272" s="175">
        <v>724</v>
      </c>
      <c r="B272" s="160" t="s">
        <v>37</v>
      </c>
      <c r="C272" s="161">
        <v>204</v>
      </c>
      <c r="D272" s="182">
        <v>197</v>
      </c>
      <c r="E272" s="183">
        <f t="shared" si="10"/>
        <v>7</v>
      </c>
      <c r="F272" s="184">
        <f t="shared" si="11"/>
        <v>3.553299492385787E-2</v>
      </c>
      <c r="H272" s="160">
        <v>104</v>
      </c>
      <c r="J272" s="160">
        <v>100</v>
      </c>
    </row>
    <row r="273" spans="1:10" x14ac:dyDescent="0.3">
      <c r="A273" s="175">
        <v>725</v>
      </c>
      <c r="B273" s="160" t="s">
        <v>172</v>
      </c>
      <c r="C273" s="161">
        <v>8</v>
      </c>
      <c r="D273" s="182">
        <v>16</v>
      </c>
      <c r="E273" s="183">
        <f t="shared" si="10"/>
        <v>-8</v>
      </c>
      <c r="F273" s="184">
        <f t="shared" si="11"/>
        <v>-0.5</v>
      </c>
      <c r="H273" s="160">
        <v>4</v>
      </c>
      <c r="J273" s="160">
        <v>4</v>
      </c>
    </row>
    <row r="274" spans="1:10" x14ac:dyDescent="0.3">
      <c r="A274" s="175">
        <v>728</v>
      </c>
      <c r="B274" s="160" t="s">
        <v>146</v>
      </c>
      <c r="C274" s="161">
        <v>133</v>
      </c>
      <c r="D274" s="182">
        <v>154</v>
      </c>
      <c r="E274" s="183">
        <f t="shared" si="10"/>
        <v>-21</v>
      </c>
      <c r="F274" s="184">
        <f t="shared" si="11"/>
        <v>-0.13636363636363635</v>
      </c>
      <c r="H274" s="160">
        <v>67</v>
      </c>
      <c r="J274" s="160">
        <v>66</v>
      </c>
    </row>
    <row r="275" spans="1:10" x14ac:dyDescent="0.3">
      <c r="A275" s="175">
        <v>731</v>
      </c>
      <c r="B275" s="160" t="s">
        <v>190</v>
      </c>
      <c r="C275" s="161">
        <v>39</v>
      </c>
      <c r="D275" s="182">
        <v>9</v>
      </c>
      <c r="E275" s="183">
        <f t="shared" si="10"/>
        <v>30</v>
      </c>
      <c r="F275" s="184">
        <f t="shared" si="11"/>
        <v>3.3333333333333335</v>
      </c>
      <c r="H275" s="160">
        <v>20</v>
      </c>
      <c r="J275" s="160">
        <v>19</v>
      </c>
    </row>
    <row r="276" spans="1:10" x14ac:dyDescent="0.3">
      <c r="A276" s="175">
        <v>732</v>
      </c>
      <c r="B276" s="160" t="s">
        <v>344</v>
      </c>
      <c r="C276" s="161">
        <v>49</v>
      </c>
      <c r="D276" s="182">
        <v>61</v>
      </c>
      <c r="E276" s="183">
        <f t="shared" si="10"/>
        <v>-12</v>
      </c>
      <c r="F276" s="184">
        <f t="shared" si="11"/>
        <v>-0.19672131147540983</v>
      </c>
      <c r="H276" s="160">
        <v>24</v>
      </c>
      <c r="J276" s="160">
        <v>25</v>
      </c>
    </row>
    <row r="277" spans="1:10" x14ac:dyDescent="0.3">
      <c r="A277" s="175">
        <v>734</v>
      </c>
      <c r="B277" s="160" t="s">
        <v>77</v>
      </c>
      <c r="C277" s="161">
        <v>5</v>
      </c>
      <c r="D277" s="182">
        <v>1</v>
      </c>
      <c r="E277" s="183">
        <f t="shared" si="10"/>
        <v>4</v>
      </c>
      <c r="F277" s="184">
        <f t="shared" si="11"/>
        <v>4</v>
      </c>
      <c r="H277" s="160">
        <v>3</v>
      </c>
      <c r="J277" s="160">
        <v>2</v>
      </c>
    </row>
    <row r="278" spans="1:10" x14ac:dyDescent="0.3">
      <c r="A278" s="175">
        <v>735</v>
      </c>
      <c r="B278" s="160" t="s">
        <v>84</v>
      </c>
      <c r="C278" s="161">
        <v>186</v>
      </c>
      <c r="D278" s="182">
        <v>261</v>
      </c>
      <c r="E278" s="183">
        <f t="shared" si="10"/>
        <v>-75</v>
      </c>
      <c r="F278" s="184">
        <f t="shared" si="11"/>
        <v>-0.28735632183908044</v>
      </c>
      <c r="H278" s="160">
        <v>94</v>
      </c>
      <c r="J278" s="160">
        <v>92</v>
      </c>
    </row>
    <row r="279" spans="1:10" x14ac:dyDescent="0.3">
      <c r="A279" s="175">
        <v>736</v>
      </c>
      <c r="B279" s="160" t="s">
        <v>150</v>
      </c>
      <c r="C279" s="161">
        <v>42</v>
      </c>
      <c r="D279" s="182">
        <v>43</v>
      </c>
      <c r="E279" s="183">
        <f t="shared" si="10"/>
        <v>-1</v>
      </c>
      <c r="F279" s="184">
        <f t="shared" si="11"/>
        <v>-2.3255813953488372E-2</v>
      </c>
      <c r="H279" s="160">
        <v>23</v>
      </c>
      <c r="J279" s="160">
        <v>19</v>
      </c>
    </row>
    <row r="280" spans="1:10" x14ac:dyDescent="0.3">
      <c r="A280" s="175">
        <v>738</v>
      </c>
      <c r="B280" s="160" t="s">
        <v>147</v>
      </c>
      <c r="C280" s="161">
        <v>48</v>
      </c>
      <c r="D280" s="182">
        <v>58</v>
      </c>
      <c r="E280" s="183">
        <f t="shared" si="10"/>
        <v>-10</v>
      </c>
      <c r="F280" s="184">
        <f t="shared" si="11"/>
        <v>-0.17241379310344829</v>
      </c>
      <c r="H280" s="160">
        <v>28</v>
      </c>
      <c r="J280" s="160">
        <v>20</v>
      </c>
    </row>
    <row r="281" spans="1:10" x14ac:dyDescent="0.3">
      <c r="A281" s="175">
        <v>739</v>
      </c>
      <c r="B281" s="160" t="s">
        <v>95</v>
      </c>
      <c r="C281" s="161">
        <v>10</v>
      </c>
      <c r="D281" s="182">
        <v>8</v>
      </c>
      <c r="E281" s="183">
        <f t="shared" si="10"/>
        <v>2</v>
      </c>
      <c r="F281" s="184">
        <f t="shared" si="11"/>
        <v>0.25</v>
      </c>
      <c r="H281" s="160">
        <v>3</v>
      </c>
      <c r="J281" s="160">
        <v>7</v>
      </c>
    </row>
    <row r="282" spans="1:10" x14ac:dyDescent="0.3">
      <c r="A282" s="175">
        <v>802</v>
      </c>
      <c r="B282" s="160" t="s">
        <v>40</v>
      </c>
      <c r="C282" s="161">
        <v>293</v>
      </c>
      <c r="D282" s="182">
        <v>200</v>
      </c>
      <c r="E282" s="183">
        <f t="shared" si="10"/>
        <v>93</v>
      </c>
      <c r="F282" s="184">
        <f t="shared" si="11"/>
        <v>0.46500000000000002</v>
      </c>
      <c r="H282" s="160">
        <v>163</v>
      </c>
      <c r="J282" s="160">
        <v>130</v>
      </c>
    </row>
    <row r="283" spans="1:10" x14ac:dyDescent="0.3">
      <c r="A283" s="175">
        <v>803</v>
      </c>
      <c r="B283" s="160" t="s">
        <v>237</v>
      </c>
      <c r="C283" s="161">
        <v>44</v>
      </c>
      <c r="D283" s="182">
        <v>23</v>
      </c>
      <c r="E283" s="183">
        <f t="shared" si="10"/>
        <v>21</v>
      </c>
      <c r="F283" s="184">
        <f t="shared" si="11"/>
        <v>0.91304347826086951</v>
      </c>
      <c r="H283" s="160">
        <v>22</v>
      </c>
      <c r="J283" s="160">
        <v>22</v>
      </c>
    </row>
    <row r="284" spans="1:10" x14ac:dyDescent="0.3">
      <c r="A284" s="175">
        <v>804</v>
      </c>
      <c r="B284" s="160" t="s">
        <v>96</v>
      </c>
      <c r="C284" s="161">
        <v>10</v>
      </c>
      <c r="D284" s="182">
        <v>30</v>
      </c>
      <c r="E284" s="183">
        <f t="shared" si="10"/>
        <v>-20</v>
      </c>
      <c r="F284" s="184">
        <f t="shared" si="11"/>
        <v>-0.66666666666666663</v>
      </c>
      <c r="H284" s="160">
        <v>4</v>
      </c>
      <c r="J284" s="160">
        <v>6</v>
      </c>
    </row>
    <row r="285" spans="1:10" x14ac:dyDescent="0.3">
      <c r="A285" s="175">
        <v>805</v>
      </c>
      <c r="B285" s="160" t="s">
        <v>76</v>
      </c>
      <c r="C285" s="161">
        <v>40</v>
      </c>
      <c r="D285" s="182">
        <v>27</v>
      </c>
      <c r="E285" s="183">
        <f t="shared" si="10"/>
        <v>13</v>
      </c>
      <c r="F285" s="184">
        <f t="shared" si="11"/>
        <v>0.48148148148148145</v>
      </c>
      <c r="H285" s="160">
        <v>19</v>
      </c>
      <c r="J285" s="160">
        <v>21</v>
      </c>
    </row>
    <row r="286" spans="1:10" x14ac:dyDescent="0.3">
      <c r="A286" s="175">
        <v>806</v>
      </c>
      <c r="B286" s="160" t="s">
        <v>11</v>
      </c>
      <c r="C286" s="161">
        <v>906</v>
      </c>
      <c r="D286" s="182">
        <v>956</v>
      </c>
      <c r="E286" s="183">
        <f t="shared" si="10"/>
        <v>-50</v>
      </c>
      <c r="F286" s="184">
        <f t="shared" si="11"/>
        <v>-5.2301255230125521E-2</v>
      </c>
      <c r="H286" s="160">
        <v>458</v>
      </c>
      <c r="J286" s="160">
        <v>448</v>
      </c>
    </row>
    <row r="287" spans="1:10" x14ac:dyDescent="0.3">
      <c r="A287" s="175">
        <v>807</v>
      </c>
      <c r="B287" s="160" t="s">
        <v>163</v>
      </c>
      <c r="C287" s="161">
        <v>64</v>
      </c>
      <c r="D287" s="182">
        <v>26</v>
      </c>
      <c r="E287" s="183">
        <f t="shared" si="10"/>
        <v>38</v>
      </c>
      <c r="F287" s="184">
        <f t="shared" si="11"/>
        <v>1.4615384615384615</v>
      </c>
      <c r="H287" s="160">
        <v>27</v>
      </c>
      <c r="J287" s="160">
        <v>37</v>
      </c>
    </row>
    <row r="288" spans="1:10" x14ac:dyDescent="0.3">
      <c r="A288" s="175">
        <v>808</v>
      </c>
      <c r="B288" s="160" t="s">
        <v>12</v>
      </c>
      <c r="C288" s="161">
        <v>608</v>
      </c>
      <c r="D288" s="182">
        <v>558</v>
      </c>
      <c r="E288" s="183">
        <f t="shared" si="10"/>
        <v>50</v>
      </c>
      <c r="F288" s="184">
        <f t="shared" si="11"/>
        <v>8.9605734767025089E-2</v>
      </c>
      <c r="H288" s="160">
        <v>297</v>
      </c>
      <c r="J288" s="160">
        <v>311</v>
      </c>
    </row>
    <row r="289" spans="1:10" x14ac:dyDescent="0.3">
      <c r="A289" s="175">
        <v>809</v>
      </c>
      <c r="B289" s="160" t="s">
        <v>159</v>
      </c>
      <c r="C289" s="161">
        <v>34</v>
      </c>
      <c r="D289" s="182">
        <v>37</v>
      </c>
      <c r="E289" s="183">
        <f t="shared" si="10"/>
        <v>-3</v>
      </c>
      <c r="F289" s="184">
        <f t="shared" si="11"/>
        <v>-8.1081081081081086E-2</v>
      </c>
      <c r="H289" s="160">
        <v>12</v>
      </c>
      <c r="J289" s="160">
        <v>22</v>
      </c>
    </row>
    <row r="290" spans="1:10" x14ac:dyDescent="0.3">
      <c r="A290" s="175">
        <v>810</v>
      </c>
      <c r="B290" s="160" t="s">
        <v>15</v>
      </c>
      <c r="C290" s="161">
        <v>705</v>
      </c>
      <c r="D290" s="182">
        <v>784</v>
      </c>
      <c r="E290" s="183">
        <f t="shared" si="10"/>
        <v>-79</v>
      </c>
      <c r="F290" s="184">
        <f t="shared" si="11"/>
        <v>-0.10076530612244898</v>
      </c>
      <c r="H290" s="160">
        <v>352</v>
      </c>
      <c r="J290" s="160">
        <v>353</v>
      </c>
    </row>
    <row r="291" spans="1:10" x14ac:dyDescent="0.3">
      <c r="A291" s="175">
        <v>811</v>
      </c>
      <c r="B291" s="160" t="s">
        <v>4</v>
      </c>
      <c r="C291" s="161">
        <v>1996</v>
      </c>
      <c r="D291" s="182">
        <v>1899</v>
      </c>
      <c r="E291" s="183">
        <f t="shared" si="10"/>
        <v>97</v>
      </c>
      <c r="F291" s="184">
        <f t="shared" si="11"/>
        <v>5.1079515534491839E-2</v>
      </c>
      <c r="H291" s="160">
        <v>1059</v>
      </c>
      <c r="J291" s="160">
        <v>937</v>
      </c>
    </row>
    <row r="292" spans="1:10" x14ac:dyDescent="0.3">
      <c r="A292" s="175">
        <v>812</v>
      </c>
      <c r="B292" s="160" t="s">
        <v>90</v>
      </c>
      <c r="C292" s="161">
        <v>3</v>
      </c>
      <c r="D292" s="182">
        <v>9</v>
      </c>
      <c r="E292" s="183">
        <f t="shared" si="10"/>
        <v>-6</v>
      </c>
      <c r="F292" s="184">
        <f t="shared" si="11"/>
        <v>-0.66666666666666663</v>
      </c>
      <c r="H292" s="160">
        <v>1</v>
      </c>
      <c r="J292" s="160">
        <v>2</v>
      </c>
    </row>
    <row r="293" spans="1:10" x14ac:dyDescent="0.3">
      <c r="A293" s="175">
        <v>813</v>
      </c>
      <c r="B293" s="160" t="s">
        <v>310</v>
      </c>
      <c r="C293" s="161">
        <v>138</v>
      </c>
      <c r="D293" s="182">
        <v>125</v>
      </c>
      <c r="E293" s="183">
        <f t="shared" si="10"/>
        <v>13</v>
      </c>
      <c r="F293" s="184">
        <f t="shared" si="11"/>
        <v>0.104</v>
      </c>
      <c r="H293" s="160">
        <v>67</v>
      </c>
      <c r="J293" s="160">
        <v>71</v>
      </c>
    </row>
    <row r="294" spans="1:10" x14ac:dyDescent="0.3">
      <c r="A294" s="175">
        <v>814</v>
      </c>
      <c r="B294" s="160" t="s">
        <v>5</v>
      </c>
      <c r="C294" s="161">
        <v>2654</v>
      </c>
      <c r="D294" s="182">
        <v>2520</v>
      </c>
      <c r="E294" s="183">
        <f t="shared" si="10"/>
        <v>134</v>
      </c>
      <c r="F294" s="184">
        <f t="shared" si="11"/>
        <v>5.3174603174603173E-2</v>
      </c>
      <c r="H294" s="160">
        <v>1326</v>
      </c>
      <c r="J294" s="160">
        <v>1328</v>
      </c>
    </row>
    <row r="295" spans="1:10" x14ac:dyDescent="0.3">
      <c r="A295" s="175">
        <v>815</v>
      </c>
      <c r="B295" s="160" t="s">
        <v>132</v>
      </c>
      <c r="C295" s="161">
        <v>366</v>
      </c>
      <c r="D295" s="182">
        <v>299</v>
      </c>
      <c r="E295" s="183">
        <f t="shared" si="10"/>
        <v>67</v>
      </c>
      <c r="F295" s="184">
        <f t="shared" si="11"/>
        <v>0.22408026755852842</v>
      </c>
      <c r="H295" s="160">
        <v>183</v>
      </c>
      <c r="J295" s="160">
        <v>183</v>
      </c>
    </row>
    <row r="296" spans="1:10" x14ac:dyDescent="0.3">
      <c r="A296" s="175">
        <v>816</v>
      </c>
      <c r="B296" s="160" t="s">
        <v>183</v>
      </c>
      <c r="C296" s="161">
        <v>228</v>
      </c>
      <c r="D296" s="182">
        <v>253</v>
      </c>
      <c r="E296" s="183">
        <f t="shared" si="10"/>
        <v>-25</v>
      </c>
      <c r="F296" s="184">
        <f t="shared" si="11"/>
        <v>-9.8814229249011856E-2</v>
      </c>
      <c r="H296" s="160">
        <v>118</v>
      </c>
      <c r="J296" s="160">
        <v>110</v>
      </c>
    </row>
    <row r="297" spans="1:10" x14ac:dyDescent="0.3">
      <c r="A297" s="175">
        <v>817</v>
      </c>
      <c r="B297" s="160" t="s">
        <v>176</v>
      </c>
      <c r="C297" s="161">
        <v>219</v>
      </c>
      <c r="D297" s="182">
        <v>218</v>
      </c>
      <c r="E297" s="183">
        <f t="shared" si="10"/>
        <v>1</v>
      </c>
      <c r="F297" s="184">
        <f t="shared" si="11"/>
        <v>4.5871559633027525E-3</v>
      </c>
      <c r="H297" s="160">
        <v>113</v>
      </c>
      <c r="J297" s="160">
        <v>106</v>
      </c>
    </row>
    <row r="298" spans="1:10" x14ac:dyDescent="0.3">
      <c r="A298" s="175">
        <v>818</v>
      </c>
      <c r="B298" s="160" t="s">
        <v>386</v>
      </c>
      <c r="C298" s="161">
        <v>3</v>
      </c>
      <c r="D298" s="182">
        <v>0</v>
      </c>
      <c r="E298" s="183">
        <f t="shared" si="10"/>
        <v>3</v>
      </c>
      <c r="F298" s="145"/>
      <c r="H298" s="160">
        <v>1</v>
      </c>
      <c r="J298" s="160">
        <v>2</v>
      </c>
    </row>
    <row r="299" spans="1:10" x14ac:dyDescent="0.3">
      <c r="A299" s="175">
        <v>819</v>
      </c>
      <c r="B299" s="160" t="s">
        <v>26</v>
      </c>
      <c r="C299" s="161">
        <v>386</v>
      </c>
      <c r="D299" s="182">
        <v>472</v>
      </c>
      <c r="E299" s="183">
        <f t="shared" si="10"/>
        <v>-86</v>
      </c>
      <c r="F299" s="184">
        <f t="shared" si="11"/>
        <v>-0.18220338983050846</v>
      </c>
      <c r="H299" s="160">
        <v>209</v>
      </c>
      <c r="J299" s="160">
        <v>177</v>
      </c>
    </row>
    <row r="300" spans="1:10" x14ac:dyDescent="0.3">
      <c r="A300" s="175">
        <v>820</v>
      </c>
      <c r="B300" s="160" t="s">
        <v>31</v>
      </c>
      <c r="C300" s="161">
        <v>456</v>
      </c>
      <c r="D300" s="182">
        <v>477</v>
      </c>
      <c r="E300" s="183">
        <f t="shared" si="10"/>
        <v>-21</v>
      </c>
      <c r="F300" s="184">
        <f t="shared" si="11"/>
        <v>-4.40251572327044E-2</v>
      </c>
      <c r="H300" s="160">
        <v>233</v>
      </c>
      <c r="J300" s="160">
        <v>223</v>
      </c>
    </row>
    <row r="301" spans="1:10" x14ac:dyDescent="0.3">
      <c r="A301" s="175">
        <v>822</v>
      </c>
      <c r="B301" s="160" t="s">
        <v>186</v>
      </c>
      <c r="C301" s="161">
        <v>565</v>
      </c>
      <c r="D301" s="182">
        <v>600</v>
      </c>
      <c r="E301" s="183">
        <f t="shared" si="10"/>
        <v>-35</v>
      </c>
      <c r="F301" s="184">
        <f t="shared" si="11"/>
        <v>-5.8333333333333334E-2</v>
      </c>
      <c r="H301" s="160">
        <v>278</v>
      </c>
      <c r="J301" s="160">
        <v>287</v>
      </c>
    </row>
    <row r="302" spans="1:10" x14ac:dyDescent="0.3">
      <c r="A302" s="175">
        <v>901</v>
      </c>
      <c r="B302" s="160" t="s">
        <v>24</v>
      </c>
      <c r="C302" s="161">
        <v>146</v>
      </c>
      <c r="D302" s="182">
        <v>194</v>
      </c>
      <c r="E302" s="183">
        <f t="shared" si="10"/>
        <v>-48</v>
      </c>
      <c r="F302" s="184">
        <f t="shared" si="11"/>
        <v>-0.24742268041237114</v>
      </c>
      <c r="H302" s="160">
        <v>71</v>
      </c>
      <c r="J302" s="160">
        <v>75</v>
      </c>
    </row>
    <row r="303" spans="1:10" x14ac:dyDescent="0.3">
      <c r="A303" s="175">
        <v>902</v>
      </c>
      <c r="B303" s="160" t="s">
        <v>32</v>
      </c>
      <c r="C303" s="161">
        <v>904</v>
      </c>
      <c r="D303" s="182">
        <v>700</v>
      </c>
      <c r="E303" s="183">
        <f t="shared" si="10"/>
        <v>204</v>
      </c>
      <c r="F303" s="184">
        <f t="shared" si="11"/>
        <v>0.29142857142857143</v>
      </c>
      <c r="H303" s="160">
        <v>464</v>
      </c>
      <c r="J303" s="160">
        <v>440</v>
      </c>
    </row>
    <row r="304" spans="1:10" x14ac:dyDescent="0.3">
      <c r="A304" s="175">
        <v>903</v>
      </c>
      <c r="B304" s="160" t="s">
        <v>87</v>
      </c>
      <c r="C304" s="161">
        <v>59</v>
      </c>
      <c r="D304" s="182">
        <v>62</v>
      </c>
      <c r="E304" s="183">
        <f t="shared" si="10"/>
        <v>-3</v>
      </c>
      <c r="F304" s="184">
        <f t="shared" si="11"/>
        <v>-4.8387096774193547E-2</v>
      </c>
      <c r="H304" s="160">
        <v>34</v>
      </c>
      <c r="J304" s="160">
        <v>25</v>
      </c>
    </row>
    <row r="305" spans="1:10" x14ac:dyDescent="0.3">
      <c r="A305" s="175">
        <v>904</v>
      </c>
      <c r="B305" s="160" t="s">
        <v>197</v>
      </c>
      <c r="C305" s="161">
        <v>171</v>
      </c>
      <c r="D305" s="182">
        <v>234</v>
      </c>
      <c r="E305" s="183">
        <f t="shared" si="10"/>
        <v>-63</v>
      </c>
      <c r="F305" s="184">
        <f t="shared" si="11"/>
        <v>-0.26923076923076922</v>
      </c>
      <c r="H305" s="160">
        <v>84</v>
      </c>
      <c r="J305" s="160">
        <v>87</v>
      </c>
    </row>
    <row r="306" spans="1:10" x14ac:dyDescent="0.3">
      <c r="A306" s="175">
        <v>905</v>
      </c>
      <c r="B306" s="160" t="s">
        <v>10</v>
      </c>
      <c r="C306" s="161">
        <v>663</v>
      </c>
      <c r="D306" s="182">
        <v>994</v>
      </c>
      <c r="E306" s="183">
        <f t="shared" si="10"/>
        <v>-331</v>
      </c>
      <c r="F306" s="184">
        <f t="shared" si="11"/>
        <v>-0.33299798792756541</v>
      </c>
      <c r="H306" s="160">
        <v>343</v>
      </c>
      <c r="J306" s="160">
        <v>320</v>
      </c>
    </row>
    <row r="307" spans="1:10" x14ac:dyDescent="0.3">
      <c r="A307" s="175">
        <v>906</v>
      </c>
      <c r="B307" s="160" t="s">
        <v>194</v>
      </c>
      <c r="C307" s="161">
        <v>558</v>
      </c>
      <c r="D307" s="182">
        <v>744</v>
      </c>
      <c r="E307" s="183">
        <f t="shared" si="10"/>
        <v>-186</v>
      </c>
      <c r="F307" s="184">
        <f t="shared" si="11"/>
        <v>-0.25</v>
      </c>
      <c r="H307" s="160">
        <v>283</v>
      </c>
      <c r="J307" s="160">
        <v>275</v>
      </c>
    </row>
    <row r="308" spans="1:10" x14ac:dyDescent="0.3">
      <c r="A308" s="175">
        <v>907</v>
      </c>
      <c r="B308" s="160" t="s">
        <v>46</v>
      </c>
      <c r="C308" s="161">
        <v>858</v>
      </c>
      <c r="D308" s="182">
        <v>1139</v>
      </c>
      <c r="E308" s="183">
        <f t="shared" si="10"/>
        <v>-281</v>
      </c>
      <c r="F308" s="184">
        <f t="shared" si="11"/>
        <v>-0.24670763827919229</v>
      </c>
      <c r="H308" s="160">
        <v>422</v>
      </c>
      <c r="J308" s="160">
        <v>436</v>
      </c>
    </row>
    <row r="309" spans="1:10" x14ac:dyDescent="0.3">
      <c r="A309" s="175">
        <v>910</v>
      </c>
      <c r="B309" s="160" t="s">
        <v>187</v>
      </c>
      <c r="C309" s="161">
        <v>95</v>
      </c>
      <c r="D309" s="182">
        <v>91</v>
      </c>
      <c r="E309" s="183">
        <f t="shared" si="10"/>
        <v>4</v>
      </c>
      <c r="F309" s="184">
        <f t="shared" si="11"/>
        <v>4.3956043956043959E-2</v>
      </c>
      <c r="H309" s="160">
        <v>49</v>
      </c>
      <c r="J309" s="160">
        <v>46</v>
      </c>
    </row>
    <row r="310" spans="1:10" x14ac:dyDescent="0.3">
      <c r="A310" s="175">
        <v>912</v>
      </c>
      <c r="B310" s="160" t="s">
        <v>251</v>
      </c>
      <c r="C310" s="161">
        <v>476</v>
      </c>
      <c r="D310" s="182">
        <v>523</v>
      </c>
      <c r="E310" s="183">
        <f t="shared" si="10"/>
        <v>-47</v>
      </c>
      <c r="F310" s="184">
        <f t="shared" si="11"/>
        <v>-8.9866156787762913E-2</v>
      </c>
      <c r="H310" s="160">
        <v>223</v>
      </c>
      <c r="J310" s="160">
        <v>253</v>
      </c>
    </row>
    <row r="311" spans="1:10" x14ac:dyDescent="0.3">
      <c r="A311" s="175">
        <v>913</v>
      </c>
      <c r="B311" s="160" t="s">
        <v>207</v>
      </c>
      <c r="C311" s="161">
        <v>827</v>
      </c>
      <c r="D311" s="182">
        <v>816</v>
      </c>
      <c r="E311" s="183">
        <f t="shared" si="10"/>
        <v>11</v>
      </c>
      <c r="F311" s="184">
        <f t="shared" si="11"/>
        <v>1.3480392156862746E-2</v>
      </c>
      <c r="H311" s="160">
        <v>416</v>
      </c>
      <c r="J311" s="160">
        <v>411</v>
      </c>
    </row>
    <row r="312" spans="1:10" x14ac:dyDescent="0.3">
      <c r="A312" s="175">
        <v>914</v>
      </c>
      <c r="B312" s="160" t="s">
        <v>133</v>
      </c>
      <c r="C312" s="161">
        <v>27</v>
      </c>
      <c r="D312" s="182">
        <v>42</v>
      </c>
      <c r="E312" s="183">
        <f t="shared" si="10"/>
        <v>-15</v>
      </c>
      <c r="F312" s="184">
        <f t="shared" si="11"/>
        <v>-0.35714285714285715</v>
      </c>
      <c r="H312" s="160">
        <v>16</v>
      </c>
      <c r="J312" s="160">
        <v>11</v>
      </c>
    </row>
    <row r="313" spans="1:10" x14ac:dyDescent="0.3">
      <c r="A313" s="175">
        <v>915</v>
      </c>
      <c r="B313" s="160" t="s">
        <v>137</v>
      </c>
      <c r="C313" s="161">
        <v>41</v>
      </c>
      <c r="D313" s="182">
        <v>46</v>
      </c>
      <c r="E313" s="183">
        <f t="shared" si="10"/>
        <v>-5</v>
      </c>
      <c r="F313" s="184">
        <f t="shared" si="11"/>
        <v>-0.10869565217391304</v>
      </c>
      <c r="H313" s="160">
        <v>19</v>
      </c>
      <c r="J313" s="160">
        <v>22</v>
      </c>
    </row>
    <row r="314" spans="1:10" x14ac:dyDescent="0.3">
      <c r="A314" s="175">
        <v>916</v>
      </c>
      <c r="B314" s="160" t="s">
        <v>108</v>
      </c>
      <c r="C314" s="161">
        <v>57</v>
      </c>
      <c r="D314" s="182">
        <v>74</v>
      </c>
      <c r="E314" s="183">
        <f t="shared" si="10"/>
        <v>-17</v>
      </c>
      <c r="F314" s="184">
        <f t="shared" si="11"/>
        <v>-0.22972972972972974</v>
      </c>
      <c r="H314" s="160">
        <v>27</v>
      </c>
      <c r="J314" s="160">
        <v>30</v>
      </c>
    </row>
    <row r="315" spans="1:10" x14ac:dyDescent="0.3">
      <c r="A315" s="175">
        <v>917</v>
      </c>
      <c r="B315" s="160" t="s">
        <v>152</v>
      </c>
      <c r="C315" s="161">
        <v>12</v>
      </c>
      <c r="D315" s="182">
        <v>25</v>
      </c>
      <c r="E315" s="183">
        <f t="shared" si="10"/>
        <v>-13</v>
      </c>
      <c r="F315" s="184">
        <f t="shared" si="11"/>
        <v>-0.52</v>
      </c>
      <c r="H315" s="160">
        <v>8</v>
      </c>
      <c r="J315" s="160">
        <v>4</v>
      </c>
    </row>
    <row r="316" spans="1:10" x14ac:dyDescent="0.3">
      <c r="A316" s="175">
        <v>918</v>
      </c>
      <c r="B316" s="160" t="s">
        <v>148</v>
      </c>
      <c r="C316" s="161">
        <v>98</v>
      </c>
      <c r="D316" s="182">
        <v>101</v>
      </c>
      <c r="E316" s="183">
        <f t="shared" si="10"/>
        <v>-3</v>
      </c>
      <c r="F316" s="184">
        <f t="shared" si="11"/>
        <v>-2.9702970297029702E-2</v>
      </c>
      <c r="H316" s="160">
        <v>46</v>
      </c>
      <c r="J316" s="160">
        <v>52</v>
      </c>
    </row>
    <row r="317" spans="1:10" x14ac:dyDescent="0.3">
      <c r="A317" s="175">
        <v>919</v>
      </c>
      <c r="B317" s="160" t="s">
        <v>188</v>
      </c>
      <c r="C317" s="161">
        <v>77</v>
      </c>
      <c r="D317" s="182">
        <v>105</v>
      </c>
      <c r="E317" s="183">
        <f t="shared" si="10"/>
        <v>-28</v>
      </c>
      <c r="F317" s="184">
        <f t="shared" si="11"/>
        <v>-0.26666666666666666</v>
      </c>
      <c r="H317" s="160">
        <v>34</v>
      </c>
      <c r="J317" s="160">
        <v>43</v>
      </c>
    </row>
    <row r="318" spans="1:10" x14ac:dyDescent="0.3">
      <c r="A318" s="175">
        <v>920</v>
      </c>
      <c r="B318" s="160" t="s">
        <v>88</v>
      </c>
      <c r="C318" s="161">
        <v>36</v>
      </c>
      <c r="D318" s="182">
        <v>36</v>
      </c>
      <c r="E318" s="183">
        <f t="shared" si="10"/>
        <v>0</v>
      </c>
      <c r="F318" s="184">
        <f t="shared" si="11"/>
        <v>0</v>
      </c>
      <c r="H318" s="160">
        <v>19</v>
      </c>
      <c r="J318" s="160">
        <v>17</v>
      </c>
    </row>
    <row r="319" spans="1:10" x14ac:dyDescent="0.3">
      <c r="A319" s="175">
        <v>921</v>
      </c>
      <c r="B319" s="160" t="s">
        <v>91</v>
      </c>
      <c r="C319" s="161">
        <v>185</v>
      </c>
      <c r="D319" s="182">
        <v>157</v>
      </c>
      <c r="E319" s="183">
        <f t="shared" si="10"/>
        <v>28</v>
      </c>
      <c r="F319" s="184">
        <f t="shared" si="11"/>
        <v>0.17834394904458598</v>
      </c>
      <c r="H319" s="160">
        <v>99</v>
      </c>
      <c r="J319" s="160">
        <v>86</v>
      </c>
    </row>
    <row r="320" spans="1:10" x14ac:dyDescent="0.3">
      <c r="A320" s="175">
        <v>922</v>
      </c>
      <c r="B320" s="160" t="s">
        <v>252</v>
      </c>
      <c r="C320" s="161">
        <v>355</v>
      </c>
      <c r="D320" s="182">
        <v>380</v>
      </c>
      <c r="E320" s="183">
        <f t="shared" si="10"/>
        <v>-25</v>
      </c>
      <c r="F320" s="184">
        <f t="shared" si="11"/>
        <v>-6.5789473684210523E-2</v>
      </c>
      <c r="H320" s="160">
        <v>170</v>
      </c>
      <c r="J320" s="160">
        <v>185</v>
      </c>
    </row>
    <row r="321" spans="1:10" x14ac:dyDescent="0.3">
      <c r="A321" s="175">
        <v>925</v>
      </c>
      <c r="B321" s="160" t="s">
        <v>97</v>
      </c>
      <c r="C321" s="161">
        <v>638</v>
      </c>
      <c r="D321" s="182">
        <v>677</v>
      </c>
      <c r="E321" s="183">
        <f t="shared" si="10"/>
        <v>-39</v>
      </c>
      <c r="F321" s="184">
        <f t="shared" si="11"/>
        <v>-5.7607090103397339E-2</v>
      </c>
      <c r="H321" s="160">
        <v>300</v>
      </c>
      <c r="J321" s="160">
        <v>338</v>
      </c>
    </row>
    <row r="322" spans="1:10" x14ac:dyDescent="0.3">
      <c r="A322" s="175">
        <v>926</v>
      </c>
      <c r="B322" s="160" t="s">
        <v>33</v>
      </c>
      <c r="C322" s="161">
        <v>351</v>
      </c>
      <c r="D322" s="182">
        <v>336</v>
      </c>
      <c r="E322" s="183">
        <f t="shared" si="10"/>
        <v>15</v>
      </c>
      <c r="F322" s="184">
        <f t="shared" si="11"/>
        <v>4.4642857142857144E-2</v>
      </c>
      <c r="H322" s="160">
        <v>175</v>
      </c>
      <c r="J322" s="160">
        <v>176</v>
      </c>
    </row>
    <row r="323" spans="1:10" x14ac:dyDescent="0.3">
      <c r="A323" s="175">
        <v>927</v>
      </c>
      <c r="B323" s="160" t="s">
        <v>58</v>
      </c>
      <c r="C323" s="161">
        <v>33</v>
      </c>
      <c r="D323" s="182">
        <v>19</v>
      </c>
      <c r="E323" s="183">
        <f t="shared" si="10"/>
        <v>14</v>
      </c>
      <c r="F323" s="184">
        <f t="shared" si="11"/>
        <v>0.73684210526315785</v>
      </c>
      <c r="H323" s="160">
        <v>13</v>
      </c>
      <c r="J323" s="160">
        <v>20</v>
      </c>
    </row>
    <row r="324" spans="1:10" x14ac:dyDescent="0.3">
      <c r="A324" s="175">
        <v>931</v>
      </c>
      <c r="B324" s="160" t="s">
        <v>114</v>
      </c>
      <c r="C324" s="161">
        <v>138</v>
      </c>
      <c r="D324" s="182">
        <v>158</v>
      </c>
      <c r="E324" s="183">
        <f t="shared" si="10"/>
        <v>-20</v>
      </c>
      <c r="F324" s="184">
        <f t="shared" si="11"/>
        <v>-0.12658227848101267</v>
      </c>
      <c r="H324" s="160">
        <v>71</v>
      </c>
      <c r="J324" s="160">
        <v>67</v>
      </c>
    </row>
    <row r="325" spans="1:10" x14ac:dyDescent="0.3">
      <c r="A325" s="175">
        <v>932</v>
      </c>
      <c r="B325" s="160" t="s">
        <v>265</v>
      </c>
      <c r="C325" s="161">
        <v>92</v>
      </c>
      <c r="D325" s="182">
        <v>85</v>
      </c>
      <c r="E325" s="183">
        <f t="shared" si="10"/>
        <v>7</v>
      </c>
      <c r="F325" s="184">
        <f t="shared" si="11"/>
        <v>8.2352941176470587E-2</v>
      </c>
      <c r="H325" s="160">
        <v>43</v>
      </c>
      <c r="J325" s="160">
        <v>49</v>
      </c>
    </row>
    <row r="326" spans="1:10" x14ac:dyDescent="0.3">
      <c r="A326" s="175">
        <v>934</v>
      </c>
      <c r="B326" s="160" t="s">
        <v>25</v>
      </c>
      <c r="C326" s="161">
        <v>167</v>
      </c>
      <c r="D326" s="182">
        <v>216</v>
      </c>
      <c r="E326" s="183">
        <f t="shared" ref="E326:E334" si="12">C326-D326</f>
        <v>-49</v>
      </c>
      <c r="F326" s="184">
        <f t="shared" ref="F326:F334" si="13">E326/D326</f>
        <v>-0.22685185185185186</v>
      </c>
      <c r="H326" s="160">
        <v>80</v>
      </c>
      <c r="J326" s="160">
        <v>87</v>
      </c>
    </row>
    <row r="327" spans="1:10" x14ac:dyDescent="0.3">
      <c r="A327" s="175">
        <v>935</v>
      </c>
      <c r="B327" s="160" t="s">
        <v>266</v>
      </c>
      <c r="C327" s="161">
        <v>421</v>
      </c>
      <c r="D327" s="182">
        <v>362</v>
      </c>
      <c r="E327" s="183">
        <f t="shared" si="12"/>
        <v>59</v>
      </c>
      <c r="F327" s="184">
        <f t="shared" si="13"/>
        <v>0.16298342541436464</v>
      </c>
      <c r="H327" s="160">
        <v>215</v>
      </c>
      <c r="J327" s="160">
        <v>206</v>
      </c>
    </row>
    <row r="328" spans="1:10" x14ac:dyDescent="0.3">
      <c r="A328" s="175">
        <v>936</v>
      </c>
      <c r="B328" s="160" t="s">
        <v>28</v>
      </c>
      <c r="C328" s="161">
        <v>220</v>
      </c>
      <c r="D328" s="182">
        <v>201</v>
      </c>
      <c r="E328" s="183">
        <f t="shared" si="12"/>
        <v>19</v>
      </c>
      <c r="F328" s="184">
        <f t="shared" si="13"/>
        <v>9.4527363184079602E-2</v>
      </c>
      <c r="H328" s="160">
        <v>101</v>
      </c>
      <c r="J328" s="160">
        <v>119</v>
      </c>
    </row>
    <row r="329" spans="1:10" x14ac:dyDescent="0.3">
      <c r="A329" s="175">
        <v>937</v>
      </c>
      <c r="B329" s="160" t="s">
        <v>61</v>
      </c>
      <c r="C329" s="161">
        <v>148</v>
      </c>
      <c r="D329" s="182">
        <v>166</v>
      </c>
      <c r="E329" s="183">
        <f t="shared" si="12"/>
        <v>-18</v>
      </c>
      <c r="F329" s="184">
        <f t="shared" si="13"/>
        <v>-0.10843373493975904</v>
      </c>
      <c r="H329" s="160">
        <v>81</v>
      </c>
      <c r="J329" s="160">
        <v>67</v>
      </c>
    </row>
    <row r="330" spans="1:10" x14ac:dyDescent="0.3">
      <c r="A330" s="175">
        <v>938</v>
      </c>
      <c r="B330" s="160" t="s">
        <v>253</v>
      </c>
      <c r="C330" s="161">
        <v>148</v>
      </c>
      <c r="D330" s="182">
        <v>139</v>
      </c>
      <c r="E330" s="183">
        <f t="shared" si="12"/>
        <v>9</v>
      </c>
      <c r="F330" s="184">
        <f t="shared" si="13"/>
        <v>6.4748201438848921E-2</v>
      </c>
      <c r="H330" s="160">
        <v>84</v>
      </c>
      <c r="J330" s="160">
        <v>64</v>
      </c>
    </row>
    <row r="331" spans="1:10" x14ac:dyDescent="0.3">
      <c r="A331" s="175">
        <v>940</v>
      </c>
      <c r="B331" s="160" t="s">
        <v>254</v>
      </c>
      <c r="C331" s="161">
        <v>105</v>
      </c>
      <c r="D331" s="182">
        <v>126</v>
      </c>
      <c r="E331" s="183">
        <f t="shared" si="12"/>
        <v>-21</v>
      </c>
      <c r="F331" s="184">
        <f t="shared" si="13"/>
        <v>-0.16666666666666666</v>
      </c>
      <c r="H331" s="160">
        <v>52</v>
      </c>
      <c r="J331" s="160">
        <v>53</v>
      </c>
    </row>
    <row r="332" spans="1:10" x14ac:dyDescent="0.3">
      <c r="A332" s="175">
        <v>941</v>
      </c>
      <c r="B332" s="160" t="s">
        <v>267</v>
      </c>
      <c r="C332" s="161">
        <v>99</v>
      </c>
      <c r="D332" s="182">
        <v>89</v>
      </c>
      <c r="E332" s="183">
        <f t="shared" si="12"/>
        <v>10</v>
      </c>
      <c r="F332" s="184">
        <f t="shared" si="13"/>
        <v>0.11235955056179775</v>
      </c>
      <c r="H332" s="160">
        <v>45</v>
      </c>
      <c r="J332" s="160">
        <v>54</v>
      </c>
    </row>
    <row r="333" spans="1:10" x14ac:dyDescent="0.3">
      <c r="A333" s="175">
        <v>942</v>
      </c>
      <c r="B333" s="160" t="s">
        <v>268</v>
      </c>
      <c r="C333" s="161">
        <v>74</v>
      </c>
      <c r="D333" s="182">
        <v>84</v>
      </c>
      <c r="E333" s="183">
        <f t="shared" si="12"/>
        <v>-10</v>
      </c>
      <c r="F333" s="184">
        <f t="shared" si="13"/>
        <v>-0.11904761904761904</v>
      </c>
      <c r="H333" s="160">
        <v>43</v>
      </c>
      <c r="J333" s="160">
        <v>31</v>
      </c>
    </row>
    <row r="334" spans="1:10" x14ac:dyDescent="0.3">
      <c r="A334" s="175">
        <v>993</v>
      </c>
      <c r="B334" s="160" t="s">
        <v>223</v>
      </c>
      <c r="C334" s="161">
        <v>453</v>
      </c>
      <c r="D334" s="182">
        <v>406</v>
      </c>
      <c r="E334" s="183">
        <f t="shared" si="12"/>
        <v>47</v>
      </c>
      <c r="F334" s="184">
        <f t="shared" si="13"/>
        <v>0.11576354679802955</v>
      </c>
      <c r="H334" s="160">
        <v>226</v>
      </c>
      <c r="J334" s="160">
        <v>227</v>
      </c>
    </row>
    <row r="335" spans="1:10" x14ac:dyDescent="0.3">
      <c r="C335" s="164"/>
      <c r="D335" s="164"/>
      <c r="F335" s="164"/>
      <c r="G335" s="164"/>
      <c r="H335" s="164"/>
      <c r="I335" s="164"/>
      <c r="J335" s="164"/>
    </row>
    <row r="336" spans="1:10" x14ac:dyDescent="0.3">
      <c r="H336" s="161"/>
      <c r="I336" s="161"/>
    </row>
  </sheetData>
  <printOptions gridLines="1"/>
  <pageMargins left="0.74803149606299213" right="0.74803149606299213" top="0.98425196850393704" bottom="0.39370078740157483" header="0.51181102362204722" footer="0.11811023622047245"/>
  <pageSetup paperSize="9" orientation="portrait" r:id="rId1"/>
  <headerFooter alignWithMargins="0">
    <oddHeader>&amp;L&amp;"-,Fet"&amp;12SVENSKA KENNELKLUBBEN&amp;C&amp;"-,Fet"&amp;12&amp;A&amp;R&amp;"-,Fet"&amp;12SKK  2018-01-04</oddHeader>
    <oddFooter>&amp;R&amp;"-,Kursiv"&amp;9sid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1"/>
  <sheetViews>
    <sheetView topLeftCell="B1" zoomScaleNormal="100" workbookViewId="0">
      <selection activeCell="G20" sqref="G20"/>
    </sheetView>
  </sheetViews>
  <sheetFormatPr defaultColWidth="9" defaultRowHeight="14.4" x14ac:dyDescent="0.3"/>
  <cols>
    <col min="1" max="1" width="8" style="25" hidden="1" customWidth="1"/>
    <col min="2" max="2" width="41.109375" style="27" bestFit="1" customWidth="1"/>
    <col min="3" max="3" width="10.109375" style="27" customWidth="1"/>
    <col min="4" max="4" width="10" style="27" customWidth="1"/>
    <col min="5" max="5" width="9.109375" style="27" customWidth="1"/>
    <col min="6" max="6" width="10.21875" style="157" customWidth="1"/>
    <col min="7" max="7" width="9.77734375" style="88" customWidth="1"/>
    <col min="8" max="8" width="9" style="92"/>
    <col min="9" max="9" width="30.44140625" style="82" customWidth="1"/>
    <col min="10" max="10" width="9" style="84"/>
    <col min="11" max="12" width="9" style="83"/>
    <col min="13" max="16384" width="9" style="27"/>
  </cols>
  <sheetData>
    <row r="1" spans="1:10" ht="18" x14ac:dyDescent="0.35">
      <c r="A1" s="23"/>
      <c r="B1" s="23" t="s">
        <v>311</v>
      </c>
      <c r="C1" s="24">
        <v>2017</v>
      </c>
      <c r="D1" s="24">
        <v>2016</v>
      </c>
      <c r="E1" s="22" t="s">
        <v>1</v>
      </c>
      <c r="F1" s="118" t="s">
        <v>2</v>
      </c>
      <c r="G1" s="24"/>
      <c r="H1" s="24"/>
      <c r="J1" s="24"/>
    </row>
    <row r="2" spans="1:10" ht="18" x14ac:dyDescent="0.35">
      <c r="B2" s="28"/>
      <c r="C2" s="28"/>
      <c r="D2" s="28"/>
      <c r="E2" s="26"/>
      <c r="F2" s="156"/>
      <c r="G2" s="87"/>
      <c r="H2" s="29"/>
      <c r="J2" s="87"/>
    </row>
    <row r="3" spans="1:10" ht="18" x14ac:dyDescent="0.35">
      <c r="A3" s="30"/>
      <c r="B3" s="98" t="s">
        <v>0</v>
      </c>
      <c r="C3" s="28">
        <f>SUM(C6:C16)</f>
        <v>51059</v>
      </c>
      <c r="D3" s="28">
        <f>SUM(D6:D16)</f>
        <v>51049</v>
      </c>
      <c r="E3" s="28">
        <f>SUM(E6:E16)</f>
        <v>10</v>
      </c>
      <c r="F3" s="187">
        <f>E3/D3</f>
        <v>1.9589022311896414E-4</v>
      </c>
      <c r="G3" s="28"/>
      <c r="H3" s="28"/>
      <c r="I3" s="85"/>
    </row>
    <row r="4" spans="1:10" ht="18" x14ac:dyDescent="0.35">
      <c r="A4" s="30"/>
      <c r="B4" s="98"/>
      <c r="C4" s="28"/>
      <c r="D4" s="28"/>
      <c r="E4" s="28"/>
      <c r="F4" s="119"/>
      <c r="G4" s="28"/>
      <c r="H4" s="28"/>
      <c r="I4" s="85"/>
    </row>
    <row r="5" spans="1:10" ht="18" x14ac:dyDescent="0.35">
      <c r="A5" s="30"/>
      <c r="B5" s="23" t="s">
        <v>325</v>
      </c>
      <c r="C5" s="154"/>
      <c r="D5" s="154"/>
      <c r="E5" s="154"/>
      <c r="F5" s="155"/>
      <c r="G5" s="28"/>
      <c r="H5" s="28"/>
      <c r="I5" s="85"/>
    </row>
    <row r="6" spans="1:10" ht="18" x14ac:dyDescent="0.35">
      <c r="A6" s="30"/>
      <c r="B6" s="166" t="s">
        <v>362</v>
      </c>
      <c r="C6" s="167">
        <f>C69</f>
        <v>7059</v>
      </c>
      <c r="D6" s="167">
        <f>D69</f>
        <v>6323</v>
      </c>
      <c r="E6" s="167">
        <f>C6-D6</f>
        <v>736</v>
      </c>
      <c r="F6" s="168">
        <f>E6/D6</f>
        <v>0.11640044282777162</v>
      </c>
      <c r="G6" s="28"/>
      <c r="H6" s="28"/>
      <c r="I6" s="85"/>
    </row>
    <row r="7" spans="1:10" ht="18" x14ac:dyDescent="0.35">
      <c r="A7" s="30"/>
      <c r="B7" s="166" t="s">
        <v>363</v>
      </c>
      <c r="C7" s="167"/>
      <c r="D7" s="167"/>
      <c r="E7" s="169"/>
      <c r="F7" s="170"/>
      <c r="G7" s="28"/>
      <c r="H7" s="28"/>
      <c r="I7" s="85"/>
    </row>
    <row r="8" spans="1:10" ht="18" x14ac:dyDescent="0.35">
      <c r="A8" s="30"/>
      <c r="B8" s="166" t="s">
        <v>312</v>
      </c>
      <c r="C8" s="171">
        <f>C124</f>
        <v>5521</v>
      </c>
      <c r="D8" s="171">
        <f>D124</f>
        <v>6235</v>
      </c>
      <c r="E8" s="167">
        <f t="shared" ref="E8:E17" si="0">C8-D8</f>
        <v>-714</v>
      </c>
      <c r="F8" s="168">
        <f t="shared" ref="F8:F17" si="1">E8/D8</f>
        <v>-0.11451483560545309</v>
      </c>
      <c r="G8" s="28"/>
      <c r="H8" s="28"/>
      <c r="I8" s="85"/>
    </row>
    <row r="9" spans="1:10" ht="18" x14ac:dyDescent="0.35">
      <c r="A9" s="30"/>
      <c r="B9" s="166" t="s">
        <v>364</v>
      </c>
      <c r="C9" s="171">
        <f>C164</f>
        <v>4572</v>
      </c>
      <c r="D9" s="171">
        <f>D164</f>
        <v>4412</v>
      </c>
      <c r="E9" s="167">
        <f t="shared" si="0"/>
        <v>160</v>
      </c>
      <c r="F9" s="168">
        <f t="shared" si="1"/>
        <v>3.6264732547597461E-2</v>
      </c>
      <c r="G9" s="28"/>
      <c r="H9" s="28"/>
      <c r="I9" s="85"/>
    </row>
    <row r="10" spans="1:10" ht="18" x14ac:dyDescent="0.35">
      <c r="A10" s="30"/>
      <c r="B10" s="166" t="s">
        <v>365</v>
      </c>
      <c r="C10" s="171">
        <f>C176</f>
        <v>1573</v>
      </c>
      <c r="D10" s="171">
        <f>D176</f>
        <v>1407</v>
      </c>
      <c r="E10" s="167">
        <f t="shared" si="0"/>
        <v>166</v>
      </c>
      <c r="F10" s="168">
        <f t="shared" si="1"/>
        <v>0.11798152096659559</v>
      </c>
      <c r="G10" s="28"/>
      <c r="H10" s="28"/>
      <c r="I10" s="85"/>
    </row>
    <row r="11" spans="1:10" ht="18" x14ac:dyDescent="0.35">
      <c r="A11" s="30"/>
      <c r="B11" s="166" t="s">
        <v>366</v>
      </c>
      <c r="C11" s="171">
        <f>C233</f>
        <v>7590</v>
      </c>
      <c r="D11" s="171">
        <f>D233</f>
        <v>7199</v>
      </c>
      <c r="E11" s="167">
        <f t="shared" si="0"/>
        <v>391</v>
      </c>
      <c r="F11" s="168">
        <f t="shared" si="1"/>
        <v>5.4313099041533544E-2</v>
      </c>
      <c r="G11" s="28"/>
      <c r="H11" s="28"/>
      <c r="I11" s="85"/>
    </row>
    <row r="12" spans="1:10" ht="18" x14ac:dyDescent="0.35">
      <c r="A12" s="30"/>
      <c r="B12" s="166" t="s">
        <v>367</v>
      </c>
      <c r="C12" s="171">
        <f>C276</f>
        <v>3456</v>
      </c>
      <c r="D12" s="171">
        <f>D276</f>
        <v>3399</v>
      </c>
      <c r="E12" s="167">
        <f t="shared" si="0"/>
        <v>57</v>
      </c>
      <c r="F12" s="168">
        <f t="shared" si="1"/>
        <v>1.6769638128861428E-2</v>
      </c>
      <c r="G12" s="28"/>
      <c r="H12" s="28"/>
      <c r="I12" s="85"/>
    </row>
    <row r="13" spans="1:10" ht="18" x14ac:dyDescent="0.35">
      <c r="A13" s="30"/>
      <c r="B13" s="166" t="s">
        <v>368</v>
      </c>
      <c r="C13" s="171">
        <f>C303</f>
        <v>1701</v>
      </c>
      <c r="D13" s="171">
        <f>D303</f>
        <v>1822</v>
      </c>
      <c r="E13" s="167">
        <f t="shared" si="0"/>
        <v>-121</v>
      </c>
      <c r="F13" s="168">
        <f t="shared" si="1"/>
        <v>-6.6410537870472006E-2</v>
      </c>
      <c r="G13" s="28"/>
      <c r="H13" s="28"/>
      <c r="I13" s="85"/>
    </row>
    <row r="14" spans="1:10" ht="18" x14ac:dyDescent="0.35">
      <c r="A14" s="30"/>
      <c r="B14" s="166" t="s">
        <v>369</v>
      </c>
      <c r="C14" s="171">
        <f>C326</f>
        <v>9718</v>
      </c>
      <c r="D14" s="171">
        <f>D326</f>
        <v>9513</v>
      </c>
      <c r="E14" s="167">
        <f t="shared" si="0"/>
        <v>205</v>
      </c>
      <c r="F14" s="168">
        <f t="shared" si="1"/>
        <v>2.1549458635551352E-2</v>
      </c>
      <c r="G14" s="28"/>
      <c r="H14" s="28"/>
      <c r="I14" s="85"/>
    </row>
    <row r="15" spans="1:10" ht="18" x14ac:dyDescent="0.35">
      <c r="A15" s="30"/>
      <c r="B15" s="166" t="s">
        <v>370</v>
      </c>
      <c r="C15" s="171">
        <f>C362</f>
        <v>8732</v>
      </c>
      <c r="D15" s="171">
        <f>D362</f>
        <v>9527</v>
      </c>
      <c r="E15" s="167">
        <f t="shared" si="0"/>
        <v>-795</v>
      </c>
      <c r="F15" s="168">
        <f t="shared" si="1"/>
        <v>-8.3447045239844655E-2</v>
      </c>
      <c r="G15" s="28"/>
      <c r="H15" s="28"/>
      <c r="I15" s="85"/>
    </row>
    <row r="16" spans="1:10" ht="18" x14ac:dyDescent="0.35">
      <c r="A16" s="30"/>
      <c r="B16" s="166" t="s">
        <v>371</v>
      </c>
      <c r="C16" s="171">
        <f>C378</f>
        <v>1137</v>
      </c>
      <c r="D16" s="171">
        <f>D378</f>
        <v>1212</v>
      </c>
      <c r="E16" s="167">
        <f t="shared" si="0"/>
        <v>-75</v>
      </c>
      <c r="F16" s="168">
        <f t="shared" si="1"/>
        <v>-6.1881188118811881E-2</v>
      </c>
      <c r="G16" s="28"/>
      <c r="H16" s="28"/>
      <c r="I16" s="85"/>
    </row>
    <row r="17" spans="1:13" ht="18" x14ac:dyDescent="0.35">
      <c r="A17" s="30"/>
      <c r="B17" s="186" t="s">
        <v>361</v>
      </c>
      <c r="C17" s="103">
        <f>SUM(C6:C16)</f>
        <v>51059</v>
      </c>
      <c r="D17" s="103">
        <f>SUM(D6:D16)</f>
        <v>51049</v>
      </c>
      <c r="E17" s="105">
        <f t="shared" si="0"/>
        <v>10</v>
      </c>
      <c r="F17" s="188">
        <f t="shared" si="1"/>
        <v>1.9589022311896414E-4</v>
      </c>
      <c r="G17" s="28"/>
      <c r="H17" s="28"/>
      <c r="I17" s="85"/>
    </row>
    <row r="18" spans="1:13" ht="18" x14ac:dyDescent="0.35">
      <c r="A18" s="30"/>
      <c r="B18" s="98"/>
      <c r="C18" s="28"/>
      <c r="D18" s="28"/>
      <c r="E18" s="28"/>
      <c r="F18" s="119"/>
      <c r="G18" s="28"/>
      <c r="H18" s="28"/>
      <c r="I18" s="85"/>
    </row>
    <row r="19" spans="1:13" x14ac:dyDescent="0.3">
      <c r="H19" s="89"/>
      <c r="I19" s="2"/>
      <c r="J19" s="5"/>
    </row>
    <row r="20" spans="1:13" ht="18" x14ac:dyDescent="0.35">
      <c r="B20" s="99" t="s">
        <v>313</v>
      </c>
      <c r="D20" s="28"/>
    </row>
    <row r="21" spans="1:13" s="83" customFormat="1" ht="15.6" x14ac:dyDescent="0.3">
      <c r="A21" s="175">
        <v>102</v>
      </c>
      <c r="B21" s="160" t="s">
        <v>139</v>
      </c>
      <c r="C21" s="161">
        <v>470</v>
      </c>
      <c r="D21" s="182">
        <v>387</v>
      </c>
      <c r="E21" s="104">
        <f t="shared" ref="E21:E68" si="2">C21-D21</f>
        <v>83</v>
      </c>
      <c r="F21" s="120">
        <f t="shared" ref="F21:F84" si="3">E21/D21</f>
        <v>0.2144702842377261</v>
      </c>
      <c r="G21" s="88"/>
      <c r="J21" s="175"/>
      <c r="K21" s="160"/>
      <c r="L21" s="161"/>
      <c r="M21" s="182"/>
    </row>
    <row r="22" spans="1:13" s="83" customFormat="1" ht="15.6" x14ac:dyDescent="0.3">
      <c r="A22" s="175">
        <v>103</v>
      </c>
      <c r="B22" s="160" t="s">
        <v>216</v>
      </c>
      <c r="C22" s="161">
        <v>22</v>
      </c>
      <c r="D22" s="182">
        <v>40</v>
      </c>
      <c r="E22" s="104">
        <f t="shared" si="2"/>
        <v>-18</v>
      </c>
      <c r="F22" s="120">
        <f t="shared" si="3"/>
        <v>-0.45</v>
      </c>
      <c r="G22" s="88"/>
      <c r="J22" s="175"/>
      <c r="K22" s="160"/>
      <c r="L22" s="161"/>
      <c r="M22" s="182"/>
    </row>
    <row r="23" spans="1:13" s="83" customFormat="1" ht="15.6" x14ac:dyDescent="0.3">
      <c r="A23" s="175">
        <v>104</v>
      </c>
      <c r="B23" s="160" t="s">
        <v>217</v>
      </c>
      <c r="C23" s="161">
        <v>123</v>
      </c>
      <c r="D23" s="182">
        <v>128</v>
      </c>
      <c r="E23" s="104">
        <f t="shared" si="2"/>
        <v>-5</v>
      </c>
      <c r="F23" s="120">
        <f t="shared" si="3"/>
        <v>-3.90625E-2</v>
      </c>
      <c r="G23" s="88"/>
      <c r="J23" s="175"/>
      <c r="K23" s="160"/>
      <c r="L23" s="161"/>
      <c r="M23" s="182"/>
    </row>
    <row r="24" spans="1:13" s="83" customFormat="1" ht="15.6" x14ac:dyDescent="0.3">
      <c r="A24" s="175">
        <v>105</v>
      </c>
      <c r="B24" s="160" t="s">
        <v>173</v>
      </c>
      <c r="C24" s="161">
        <v>142</v>
      </c>
      <c r="D24" s="182">
        <v>179</v>
      </c>
      <c r="E24" s="104">
        <f t="shared" si="2"/>
        <v>-37</v>
      </c>
      <c r="F24" s="120">
        <f t="shared" si="3"/>
        <v>-0.20670391061452514</v>
      </c>
      <c r="G24" s="88"/>
      <c r="J24" s="175"/>
      <c r="K24" s="160"/>
      <c r="L24" s="161"/>
      <c r="M24" s="182"/>
    </row>
    <row r="25" spans="1:13" s="83" customFormat="1" ht="15.6" x14ac:dyDescent="0.3">
      <c r="A25" s="175">
        <v>106</v>
      </c>
      <c r="B25" s="160" t="s">
        <v>59</v>
      </c>
      <c r="C25" s="161">
        <v>32</v>
      </c>
      <c r="D25" s="182">
        <v>24</v>
      </c>
      <c r="E25" s="104">
        <f t="shared" si="2"/>
        <v>8</v>
      </c>
      <c r="F25" s="120">
        <f t="shared" si="3"/>
        <v>0.33333333333333331</v>
      </c>
      <c r="G25" s="88"/>
      <c r="J25" s="175"/>
      <c r="K25" s="160"/>
      <c r="L25" s="161"/>
      <c r="M25" s="182"/>
    </row>
    <row r="26" spans="1:13" s="83" customFormat="1" ht="15.6" x14ac:dyDescent="0.3">
      <c r="A26" s="175">
        <v>107</v>
      </c>
      <c r="B26" s="160" t="s">
        <v>68</v>
      </c>
      <c r="C26" s="161">
        <v>71</v>
      </c>
      <c r="D26" s="182">
        <v>73</v>
      </c>
      <c r="E26" s="104">
        <f t="shared" si="2"/>
        <v>-2</v>
      </c>
      <c r="F26" s="120">
        <f t="shared" si="3"/>
        <v>-2.7397260273972601E-2</v>
      </c>
      <c r="G26" s="88"/>
      <c r="J26" s="175"/>
      <c r="K26" s="160"/>
      <c r="L26" s="161"/>
      <c r="M26" s="182"/>
    </row>
    <row r="27" spans="1:13" s="83" customFormat="1" ht="15.6" x14ac:dyDescent="0.3">
      <c r="A27" s="175">
        <v>108</v>
      </c>
      <c r="B27" s="160" t="s">
        <v>75</v>
      </c>
      <c r="C27" s="161">
        <v>13</v>
      </c>
      <c r="D27" s="182">
        <v>5</v>
      </c>
      <c r="E27" s="104">
        <f t="shared" si="2"/>
        <v>8</v>
      </c>
      <c r="F27" s="120">
        <f t="shared" si="3"/>
        <v>1.6</v>
      </c>
      <c r="G27" s="88"/>
      <c r="J27" s="175"/>
      <c r="K27" s="160"/>
      <c r="L27" s="161"/>
      <c r="M27" s="182"/>
    </row>
    <row r="28" spans="1:13" s="83" customFormat="1" ht="15.6" x14ac:dyDescent="0.3">
      <c r="A28" s="175">
        <v>109</v>
      </c>
      <c r="B28" s="160" t="s">
        <v>201</v>
      </c>
      <c r="C28" s="161">
        <v>231</v>
      </c>
      <c r="D28" s="182">
        <v>218</v>
      </c>
      <c r="E28" s="104">
        <f t="shared" si="2"/>
        <v>13</v>
      </c>
      <c r="F28" s="120">
        <f t="shared" si="3"/>
        <v>5.9633027522935783E-2</v>
      </c>
      <c r="G28" s="88"/>
      <c r="J28" s="175"/>
      <c r="K28" s="160"/>
      <c r="L28" s="161"/>
      <c r="M28" s="182"/>
    </row>
    <row r="29" spans="1:13" s="83" customFormat="1" ht="15.6" x14ac:dyDescent="0.3">
      <c r="A29" s="175">
        <v>110</v>
      </c>
      <c r="B29" s="160" t="s">
        <v>157</v>
      </c>
      <c r="C29" s="161">
        <v>87</v>
      </c>
      <c r="D29" s="182">
        <v>99</v>
      </c>
      <c r="E29" s="104">
        <f t="shared" si="2"/>
        <v>-12</v>
      </c>
      <c r="F29" s="120">
        <f t="shared" si="3"/>
        <v>-0.12121212121212122</v>
      </c>
      <c r="G29" s="88"/>
      <c r="J29" s="175"/>
      <c r="K29" s="160"/>
      <c r="L29" s="161"/>
      <c r="M29" s="182"/>
    </row>
    <row r="30" spans="1:13" s="83" customFormat="1" ht="15.6" x14ac:dyDescent="0.3">
      <c r="A30" s="175">
        <v>111</v>
      </c>
      <c r="B30" s="160" t="s">
        <v>145</v>
      </c>
      <c r="C30" s="161">
        <v>0</v>
      </c>
      <c r="D30" s="182">
        <v>5</v>
      </c>
      <c r="E30" s="104">
        <f t="shared" si="2"/>
        <v>-5</v>
      </c>
      <c r="F30" s="120"/>
      <c r="G30" s="88"/>
      <c r="J30" s="175"/>
      <c r="K30" s="160"/>
      <c r="L30" s="161"/>
      <c r="M30" s="182"/>
    </row>
    <row r="31" spans="1:13" s="83" customFormat="1" ht="15.6" x14ac:dyDescent="0.3">
      <c r="A31" s="175">
        <v>112</v>
      </c>
      <c r="B31" s="160" t="s">
        <v>239</v>
      </c>
      <c r="C31" s="161">
        <v>6</v>
      </c>
      <c r="D31" s="182">
        <v>10</v>
      </c>
      <c r="E31" s="104">
        <f t="shared" si="2"/>
        <v>-4</v>
      </c>
      <c r="F31" s="120">
        <f t="shared" si="3"/>
        <v>-0.4</v>
      </c>
      <c r="G31" s="88"/>
      <c r="J31" s="175"/>
      <c r="K31" s="160"/>
      <c r="L31" s="161"/>
      <c r="M31" s="182"/>
    </row>
    <row r="32" spans="1:13" s="83" customFormat="1" ht="15.6" x14ac:dyDescent="0.3">
      <c r="A32" s="175">
        <v>113</v>
      </c>
      <c r="B32" s="160" t="s">
        <v>18</v>
      </c>
      <c r="C32" s="161">
        <v>740</v>
      </c>
      <c r="D32" s="182">
        <v>838</v>
      </c>
      <c r="E32" s="104">
        <f t="shared" si="2"/>
        <v>-98</v>
      </c>
      <c r="F32" s="120">
        <f t="shared" si="3"/>
        <v>-0.11694510739856802</v>
      </c>
      <c r="G32" s="88"/>
      <c r="J32" s="175"/>
      <c r="K32" s="160"/>
      <c r="L32" s="161"/>
      <c r="M32" s="182"/>
    </row>
    <row r="33" spans="1:13" s="83" customFormat="1" ht="15.6" x14ac:dyDescent="0.3">
      <c r="A33" s="175">
        <v>114</v>
      </c>
      <c r="B33" s="160" t="s">
        <v>330</v>
      </c>
      <c r="C33" s="161">
        <v>0</v>
      </c>
      <c r="D33" s="182">
        <v>6</v>
      </c>
      <c r="E33" s="104">
        <f t="shared" si="2"/>
        <v>-6</v>
      </c>
      <c r="F33" s="120"/>
      <c r="G33" s="88"/>
      <c r="J33" s="175"/>
      <c r="K33" s="160"/>
      <c r="L33" s="161"/>
      <c r="M33" s="182"/>
    </row>
    <row r="34" spans="1:13" s="83" customFormat="1" ht="15.6" x14ac:dyDescent="0.3">
      <c r="A34" s="175">
        <v>115</v>
      </c>
      <c r="B34" s="160" t="s">
        <v>204</v>
      </c>
      <c r="C34" s="161">
        <v>33</v>
      </c>
      <c r="D34" s="182">
        <v>16</v>
      </c>
      <c r="E34" s="104">
        <f t="shared" si="2"/>
        <v>17</v>
      </c>
      <c r="F34" s="120">
        <f t="shared" si="3"/>
        <v>1.0625</v>
      </c>
      <c r="G34" s="88"/>
      <c r="J34" s="175"/>
      <c r="K34" s="160"/>
      <c r="L34" s="161"/>
      <c r="M34" s="182"/>
    </row>
    <row r="35" spans="1:13" s="83" customFormat="1" ht="15.6" x14ac:dyDescent="0.3">
      <c r="A35" s="175">
        <v>116</v>
      </c>
      <c r="B35" s="160" t="s">
        <v>49</v>
      </c>
      <c r="C35" s="161">
        <v>60</v>
      </c>
      <c r="D35" s="182">
        <v>43</v>
      </c>
      <c r="E35" s="104">
        <f t="shared" si="2"/>
        <v>17</v>
      </c>
      <c r="F35" s="120">
        <f t="shared" si="3"/>
        <v>0.39534883720930231</v>
      </c>
      <c r="G35" s="88"/>
      <c r="J35" s="175"/>
      <c r="K35" s="160"/>
      <c r="L35" s="161"/>
      <c r="M35" s="182"/>
    </row>
    <row r="36" spans="1:13" s="83" customFormat="1" ht="15.6" x14ac:dyDescent="0.3">
      <c r="A36" s="175">
        <v>119</v>
      </c>
      <c r="B36" s="160" t="s">
        <v>322</v>
      </c>
      <c r="C36" s="161">
        <v>4</v>
      </c>
      <c r="D36" s="182">
        <v>9</v>
      </c>
      <c r="E36" s="104">
        <f t="shared" si="2"/>
        <v>-5</v>
      </c>
      <c r="F36" s="120">
        <f t="shared" si="3"/>
        <v>-0.55555555555555558</v>
      </c>
      <c r="G36" s="88"/>
      <c r="J36" s="175"/>
      <c r="K36" s="160"/>
      <c r="L36" s="161"/>
      <c r="M36" s="182"/>
    </row>
    <row r="37" spans="1:13" s="83" customFormat="1" ht="15.6" x14ac:dyDescent="0.3">
      <c r="A37" s="175">
        <v>120</v>
      </c>
      <c r="B37" s="160" t="s">
        <v>56</v>
      </c>
      <c r="C37" s="161">
        <v>82</v>
      </c>
      <c r="D37" s="182">
        <v>60</v>
      </c>
      <c r="E37" s="104">
        <f t="shared" si="2"/>
        <v>22</v>
      </c>
      <c r="F37" s="120">
        <f t="shared" si="3"/>
        <v>0.36666666666666664</v>
      </c>
      <c r="G37" s="88"/>
      <c r="J37" s="175"/>
      <c r="K37" s="160"/>
      <c r="L37" s="161"/>
      <c r="M37" s="182"/>
    </row>
    <row r="38" spans="1:13" s="83" customFormat="1" ht="15.6" x14ac:dyDescent="0.3">
      <c r="A38" s="175">
        <v>121</v>
      </c>
      <c r="B38" s="160" t="s">
        <v>13</v>
      </c>
      <c r="C38" s="161">
        <v>300</v>
      </c>
      <c r="D38" s="182">
        <v>265</v>
      </c>
      <c r="E38" s="104">
        <f t="shared" si="2"/>
        <v>35</v>
      </c>
      <c r="F38" s="120">
        <f t="shared" si="3"/>
        <v>0.13207547169811321</v>
      </c>
      <c r="G38" s="88"/>
      <c r="J38" s="175"/>
      <c r="K38" s="160"/>
      <c r="L38" s="161"/>
      <c r="M38" s="182"/>
    </row>
    <row r="39" spans="1:13" s="83" customFormat="1" ht="15.6" x14ac:dyDescent="0.3">
      <c r="A39" s="175">
        <v>122</v>
      </c>
      <c r="B39" s="160" t="s">
        <v>256</v>
      </c>
      <c r="C39" s="161">
        <v>17</v>
      </c>
      <c r="D39" s="182">
        <v>7</v>
      </c>
      <c r="E39" s="104">
        <f t="shared" si="2"/>
        <v>10</v>
      </c>
      <c r="F39" s="120">
        <f t="shared" si="3"/>
        <v>1.4285714285714286</v>
      </c>
      <c r="G39" s="88"/>
      <c r="J39" s="175"/>
      <c r="K39" s="160"/>
      <c r="L39" s="161"/>
      <c r="M39" s="182"/>
    </row>
    <row r="40" spans="1:13" s="83" customFormat="1" ht="15.6" x14ac:dyDescent="0.3">
      <c r="A40" s="175">
        <v>123</v>
      </c>
      <c r="B40" s="160" t="s">
        <v>240</v>
      </c>
      <c r="C40" s="161">
        <v>22</v>
      </c>
      <c r="D40" s="182">
        <v>46</v>
      </c>
      <c r="E40" s="104">
        <f t="shared" si="2"/>
        <v>-24</v>
      </c>
      <c r="F40" s="120">
        <f t="shared" si="3"/>
        <v>-0.52173913043478259</v>
      </c>
      <c r="G40" s="88"/>
      <c r="J40" s="175"/>
      <c r="K40" s="160"/>
      <c r="L40" s="161"/>
      <c r="M40" s="182"/>
    </row>
    <row r="41" spans="1:13" s="83" customFormat="1" ht="15.6" x14ac:dyDescent="0.3">
      <c r="A41" s="175">
        <v>124</v>
      </c>
      <c r="B41" s="160" t="s">
        <v>275</v>
      </c>
      <c r="C41" s="161">
        <v>0</v>
      </c>
      <c r="D41" s="182">
        <v>10</v>
      </c>
      <c r="E41" s="104">
        <f t="shared" si="2"/>
        <v>-10</v>
      </c>
      <c r="F41" s="120">
        <f t="shared" si="3"/>
        <v>-1</v>
      </c>
      <c r="G41" s="88"/>
      <c r="J41" s="175"/>
      <c r="K41" s="160"/>
      <c r="L41" s="161"/>
      <c r="M41" s="182"/>
    </row>
    <row r="42" spans="1:13" s="83" customFormat="1" ht="15.6" x14ac:dyDescent="0.3">
      <c r="A42" s="175">
        <v>125</v>
      </c>
      <c r="B42" s="160" t="s">
        <v>331</v>
      </c>
      <c r="C42" s="161">
        <v>1</v>
      </c>
      <c r="D42" s="182">
        <v>0</v>
      </c>
      <c r="E42" s="104">
        <f t="shared" si="2"/>
        <v>1</v>
      </c>
      <c r="F42" s="120"/>
      <c r="G42" s="88"/>
      <c r="J42" s="175"/>
      <c r="K42" s="160"/>
      <c r="L42" s="161"/>
      <c r="M42" s="182"/>
    </row>
    <row r="43" spans="1:13" s="83" customFormat="1" ht="15.6" x14ac:dyDescent="0.3">
      <c r="A43" s="175">
        <v>126</v>
      </c>
      <c r="B43" s="160" t="s">
        <v>332</v>
      </c>
      <c r="C43" s="161">
        <v>2</v>
      </c>
      <c r="D43" s="182">
        <v>2</v>
      </c>
      <c r="E43" s="104">
        <f t="shared" si="2"/>
        <v>0</v>
      </c>
      <c r="F43" s="120">
        <f t="shared" si="3"/>
        <v>0</v>
      </c>
      <c r="G43" s="88"/>
      <c r="J43" s="175"/>
      <c r="K43" s="160"/>
      <c r="L43" s="161"/>
      <c r="M43" s="182"/>
    </row>
    <row r="44" spans="1:13" s="83" customFormat="1" ht="15.6" x14ac:dyDescent="0.3">
      <c r="A44" s="175">
        <v>127</v>
      </c>
      <c r="B44" s="160" t="s">
        <v>376</v>
      </c>
      <c r="C44" s="161">
        <v>1</v>
      </c>
      <c r="D44" s="182">
        <v>0</v>
      </c>
      <c r="E44" s="104">
        <f t="shared" si="2"/>
        <v>1</v>
      </c>
      <c r="F44" s="120"/>
      <c r="G44" s="88"/>
      <c r="J44" s="175"/>
      <c r="K44" s="160"/>
      <c r="L44" s="161"/>
      <c r="M44" s="182"/>
    </row>
    <row r="45" spans="1:13" s="83" customFormat="1" ht="15.6" x14ac:dyDescent="0.3">
      <c r="A45" s="175">
        <v>128</v>
      </c>
      <c r="B45" s="160" t="s">
        <v>109</v>
      </c>
      <c r="C45" s="161">
        <v>2</v>
      </c>
      <c r="D45" s="182">
        <v>1</v>
      </c>
      <c r="E45" s="104">
        <f t="shared" si="2"/>
        <v>1</v>
      </c>
      <c r="F45" s="120">
        <f t="shared" si="3"/>
        <v>1</v>
      </c>
      <c r="G45" s="88"/>
      <c r="J45" s="175"/>
      <c r="K45" s="160"/>
      <c r="L45" s="161"/>
      <c r="M45" s="182"/>
    </row>
    <row r="46" spans="1:13" s="83" customFormat="1" ht="15.6" x14ac:dyDescent="0.3">
      <c r="A46" s="175">
        <v>130</v>
      </c>
      <c r="B46" s="160" t="s">
        <v>53</v>
      </c>
      <c r="C46" s="161">
        <v>31</v>
      </c>
      <c r="D46" s="182">
        <v>15</v>
      </c>
      <c r="E46" s="104">
        <f t="shared" si="2"/>
        <v>16</v>
      </c>
      <c r="F46" s="120">
        <f t="shared" si="3"/>
        <v>1.0666666666666667</v>
      </c>
      <c r="G46" s="88"/>
      <c r="J46" s="175"/>
      <c r="K46" s="160"/>
      <c r="L46" s="161"/>
      <c r="M46" s="182"/>
    </row>
    <row r="47" spans="1:13" s="83" customFormat="1" ht="15.6" x14ac:dyDescent="0.3">
      <c r="A47" s="175">
        <v>131</v>
      </c>
      <c r="B47" s="160" t="s">
        <v>71</v>
      </c>
      <c r="C47" s="161">
        <v>68</v>
      </c>
      <c r="D47" s="182">
        <v>76</v>
      </c>
      <c r="E47" s="104">
        <f t="shared" si="2"/>
        <v>-8</v>
      </c>
      <c r="F47" s="120">
        <f t="shared" si="3"/>
        <v>-0.10526315789473684</v>
      </c>
      <c r="G47" s="88"/>
      <c r="J47" s="175"/>
      <c r="K47" s="160"/>
      <c r="L47" s="161"/>
      <c r="M47" s="182"/>
    </row>
    <row r="48" spans="1:13" s="83" customFormat="1" ht="15.6" x14ac:dyDescent="0.3">
      <c r="A48" s="175">
        <v>132</v>
      </c>
      <c r="B48" s="160" t="s">
        <v>241</v>
      </c>
      <c r="C48" s="161">
        <v>8</v>
      </c>
      <c r="D48" s="182">
        <v>20</v>
      </c>
      <c r="E48" s="104">
        <f t="shared" si="2"/>
        <v>-12</v>
      </c>
      <c r="F48" s="120">
        <f t="shared" si="3"/>
        <v>-0.6</v>
      </c>
      <c r="G48" s="88"/>
      <c r="J48" s="175"/>
      <c r="K48" s="160"/>
      <c r="L48" s="161"/>
      <c r="M48" s="182"/>
    </row>
    <row r="49" spans="1:13" s="83" customFormat="1" ht="15.6" x14ac:dyDescent="0.3">
      <c r="A49" s="175">
        <v>133</v>
      </c>
      <c r="B49" s="160" t="s">
        <v>140</v>
      </c>
      <c r="C49" s="161">
        <v>7</v>
      </c>
      <c r="D49" s="182">
        <v>22</v>
      </c>
      <c r="E49" s="104">
        <f t="shared" si="2"/>
        <v>-15</v>
      </c>
      <c r="F49" s="120">
        <f t="shared" si="3"/>
        <v>-0.68181818181818177</v>
      </c>
      <c r="G49" s="88"/>
      <c r="J49" s="175"/>
      <c r="K49" s="160"/>
      <c r="L49" s="161"/>
      <c r="M49" s="182"/>
    </row>
    <row r="50" spans="1:13" s="83" customFormat="1" ht="15.6" x14ac:dyDescent="0.3">
      <c r="A50" s="175">
        <v>134</v>
      </c>
      <c r="B50" s="160" t="s">
        <v>177</v>
      </c>
      <c r="C50" s="161">
        <v>37</v>
      </c>
      <c r="D50" s="182">
        <v>2</v>
      </c>
      <c r="E50" s="104">
        <f t="shared" si="2"/>
        <v>35</v>
      </c>
      <c r="F50" s="120">
        <f t="shared" si="3"/>
        <v>17.5</v>
      </c>
      <c r="G50" s="88"/>
      <c r="J50" s="175"/>
      <c r="K50" s="160"/>
      <c r="L50" s="161"/>
      <c r="M50" s="182"/>
    </row>
    <row r="51" spans="1:13" s="83" customFormat="1" ht="15.6" x14ac:dyDescent="0.3">
      <c r="A51" s="175">
        <v>135</v>
      </c>
      <c r="B51" s="160" t="s">
        <v>171</v>
      </c>
      <c r="C51" s="161">
        <v>27</v>
      </c>
      <c r="D51" s="182">
        <v>40</v>
      </c>
      <c r="E51" s="104">
        <f t="shared" si="2"/>
        <v>-13</v>
      </c>
      <c r="F51" s="120">
        <f t="shared" si="3"/>
        <v>-0.32500000000000001</v>
      </c>
      <c r="G51" s="88"/>
      <c r="J51" s="175"/>
      <c r="K51" s="160"/>
      <c r="L51" s="161"/>
      <c r="M51" s="182"/>
    </row>
    <row r="52" spans="1:13" s="83" customFormat="1" ht="15.6" x14ac:dyDescent="0.3">
      <c r="A52" s="175">
        <v>136</v>
      </c>
      <c r="B52" s="160" t="s">
        <v>354</v>
      </c>
      <c r="C52" s="161">
        <v>1</v>
      </c>
      <c r="D52" s="182">
        <v>1</v>
      </c>
      <c r="E52" s="104">
        <f t="shared" si="2"/>
        <v>0</v>
      </c>
      <c r="F52" s="120">
        <f t="shared" si="3"/>
        <v>0</v>
      </c>
      <c r="G52" s="88"/>
      <c r="J52" s="175"/>
      <c r="K52" s="160"/>
      <c r="L52" s="161"/>
      <c r="M52" s="182"/>
    </row>
    <row r="53" spans="1:13" s="83" customFormat="1" ht="15.6" x14ac:dyDescent="0.3">
      <c r="A53" s="175">
        <v>137</v>
      </c>
      <c r="B53" s="160" t="s">
        <v>120</v>
      </c>
      <c r="C53" s="161">
        <v>54</v>
      </c>
      <c r="D53" s="182">
        <v>34</v>
      </c>
      <c r="E53" s="104">
        <f t="shared" si="2"/>
        <v>20</v>
      </c>
      <c r="F53" s="120">
        <f t="shared" si="3"/>
        <v>0.58823529411764708</v>
      </c>
      <c r="G53" s="88"/>
      <c r="J53" s="175"/>
      <c r="K53" s="160"/>
      <c r="L53" s="161"/>
      <c r="M53" s="182"/>
    </row>
    <row r="54" spans="1:13" s="83" customFormat="1" ht="15.6" x14ac:dyDescent="0.3">
      <c r="A54" s="175">
        <v>138</v>
      </c>
      <c r="B54" s="160" t="s">
        <v>158</v>
      </c>
      <c r="C54" s="161">
        <v>93</v>
      </c>
      <c r="D54" s="182">
        <v>138</v>
      </c>
      <c r="E54" s="104">
        <f t="shared" si="2"/>
        <v>-45</v>
      </c>
      <c r="F54" s="120">
        <f t="shared" si="3"/>
        <v>-0.32608695652173914</v>
      </c>
      <c r="G54" s="88"/>
      <c r="J54" s="175"/>
      <c r="K54" s="160"/>
      <c r="L54" s="161"/>
      <c r="M54" s="182"/>
    </row>
    <row r="55" spans="1:13" s="83" customFormat="1" ht="15.6" x14ac:dyDescent="0.3">
      <c r="A55" s="175">
        <v>139</v>
      </c>
      <c r="B55" s="160" t="s">
        <v>257</v>
      </c>
      <c r="C55" s="161">
        <v>24</v>
      </c>
      <c r="D55" s="182">
        <v>21</v>
      </c>
      <c r="E55" s="104">
        <f t="shared" si="2"/>
        <v>3</v>
      </c>
      <c r="F55" s="120">
        <f t="shared" si="3"/>
        <v>0.14285714285714285</v>
      </c>
      <c r="G55" s="88"/>
      <c r="J55" s="175"/>
      <c r="K55" s="160"/>
      <c r="L55" s="161"/>
      <c r="M55" s="182"/>
    </row>
    <row r="56" spans="1:13" s="83" customFormat="1" ht="15.6" x14ac:dyDescent="0.3">
      <c r="A56" s="175">
        <v>140</v>
      </c>
      <c r="B56" s="160" t="s">
        <v>258</v>
      </c>
      <c r="C56" s="161">
        <v>23</v>
      </c>
      <c r="D56" s="182">
        <v>9</v>
      </c>
      <c r="E56" s="104">
        <f t="shared" si="2"/>
        <v>14</v>
      </c>
      <c r="F56" s="120">
        <f t="shared" si="3"/>
        <v>1.5555555555555556</v>
      </c>
      <c r="G56" s="88"/>
      <c r="J56" s="175"/>
      <c r="K56" s="160"/>
      <c r="L56" s="161"/>
      <c r="M56" s="182"/>
    </row>
    <row r="57" spans="1:13" s="83" customFormat="1" ht="15.6" x14ac:dyDescent="0.3">
      <c r="A57" s="175">
        <v>141</v>
      </c>
      <c r="B57" s="160" t="s">
        <v>333</v>
      </c>
      <c r="C57" s="161">
        <v>2</v>
      </c>
      <c r="D57" s="182">
        <v>2</v>
      </c>
      <c r="E57" s="104">
        <f t="shared" si="2"/>
        <v>0</v>
      </c>
      <c r="F57" s="120">
        <f t="shared" si="3"/>
        <v>0</v>
      </c>
      <c r="G57" s="88"/>
      <c r="J57" s="175"/>
      <c r="K57" s="160"/>
      <c r="L57" s="161"/>
      <c r="M57" s="182"/>
    </row>
    <row r="58" spans="1:13" s="83" customFormat="1" ht="15.6" x14ac:dyDescent="0.3">
      <c r="A58" s="175">
        <v>143</v>
      </c>
      <c r="B58" s="160" t="s">
        <v>174</v>
      </c>
      <c r="C58" s="161">
        <v>176</v>
      </c>
      <c r="D58" s="182">
        <v>197</v>
      </c>
      <c r="E58" s="104">
        <f t="shared" si="2"/>
        <v>-21</v>
      </c>
      <c r="F58" s="120">
        <f t="shared" si="3"/>
        <v>-0.1065989847715736</v>
      </c>
      <c r="G58" s="88"/>
      <c r="J58" s="175"/>
      <c r="K58" s="160"/>
      <c r="L58" s="161"/>
      <c r="M58" s="182"/>
    </row>
    <row r="59" spans="1:13" s="83" customFormat="1" ht="15.6" x14ac:dyDescent="0.3">
      <c r="A59" s="175">
        <v>144</v>
      </c>
      <c r="B59" s="160" t="s">
        <v>92</v>
      </c>
      <c r="C59" s="161">
        <v>55</v>
      </c>
      <c r="D59" s="182">
        <v>57</v>
      </c>
      <c r="E59" s="104">
        <f t="shared" si="2"/>
        <v>-2</v>
      </c>
      <c r="F59" s="120">
        <f t="shared" si="3"/>
        <v>-3.5087719298245612E-2</v>
      </c>
      <c r="G59" s="88"/>
      <c r="J59" s="175"/>
      <c r="K59" s="160"/>
      <c r="L59" s="161"/>
      <c r="M59" s="182"/>
    </row>
    <row r="60" spans="1:13" s="83" customFormat="1" ht="15.6" x14ac:dyDescent="0.3">
      <c r="A60" s="175">
        <v>145</v>
      </c>
      <c r="B60" s="160" t="s">
        <v>303</v>
      </c>
      <c r="C60" s="161">
        <v>2378</v>
      </c>
      <c r="D60" s="182">
        <v>1694</v>
      </c>
      <c r="E60" s="104">
        <f t="shared" si="2"/>
        <v>684</v>
      </c>
      <c r="F60" s="120">
        <f t="shared" si="3"/>
        <v>0.40377804014167651</v>
      </c>
      <c r="G60" s="88"/>
      <c r="J60" s="175"/>
      <c r="K60" s="160"/>
      <c r="L60" s="161"/>
      <c r="M60" s="182"/>
    </row>
    <row r="61" spans="1:13" s="83" customFormat="1" ht="15.6" x14ac:dyDescent="0.3">
      <c r="A61" s="175">
        <v>146</v>
      </c>
      <c r="B61" s="160" t="s">
        <v>14</v>
      </c>
      <c r="C61" s="161">
        <v>945</v>
      </c>
      <c r="D61" s="182">
        <v>1007</v>
      </c>
      <c r="E61" s="104">
        <f t="shared" si="2"/>
        <v>-62</v>
      </c>
      <c r="F61" s="120">
        <f t="shared" si="3"/>
        <v>-6.1569016881827213E-2</v>
      </c>
      <c r="G61" s="88"/>
      <c r="J61" s="175"/>
      <c r="K61" s="160"/>
      <c r="L61" s="161"/>
      <c r="M61" s="182"/>
    </row>
    <row r="62" spans="1:13" s="83" customFormat="1" ht="15.6" x14ac:dyDescent="0.3">
      <c r="A62" s="175">
        <v>147</v>
      </c>
      <c r="B62" s="160" t="s">
        <v>349</v>
      </c>
      <c r="C62" s="161"/>
      <c r="D62" s="182">
        <v>3</v>
      </c>
      <c r="E62" s="104">
        <f t="shared" si="2"/>
        <v>-3</v>
      </c>
      <c r="F62" s="120">
        <f t="shared" si="3"/>
        <v>-1</v>
      </c>
      <c r="G62" s="88"/>
      <c r="J62" s="175"/>
      <c r="K62" s="160"/>
      <c r="L62" s="161"/>
      <c r="M62" s="182"/>
    </row>
    <row r="63" spans="1:13" s="83" customFormat="1" ht="15.6" x14ac:dyDescent="0.3">
      <c r="A63" s="175">
        <v>148</v>
      </c>
      <c r="B63" s="160" t="s">
        <v>116</v>
      </c>
      <c r="C63" s="161">
        <v>195</v>
      </c>
      <c r="D63" s="182">
        <v>214</v>
      </c>
      <c r="E63" s="104">
        <f t="shared" si="2"/>
        <v>-19</v>
      </c>
      <c r="F63" s="120">
        <f t="shared" si="3"/>
        <v>-8.8785046728971959E-2</v>
      </c>
      <c r="G63" s="88"/>
      <c r="J63" s="175"/>
      <c r="K63" s="160"/>
      <c r="L63" s="161"/>
      <c r="M63" s="182"/>
    </row>
    <row r="64" spans="1:13" s="83" customFormat="1" ht="15.6" x14ac:dyDescent="0.3">
      <c r="A64" s="175">
        <v>149</v>
      </c>
      <c r="B64" s="160" t="s">
        <v>195</v>
      </c>
      <c r="C64" s="161">
        <v>152</v>
      </c>
      <c r="D64" s="182">
        <v>99</v>
      </c>
      <c r="E64" s="104">
        <f t="shared" si="2"/>
        <v>53</v>
      </c>
      <c r="F64" s="120">
        <f t="shared" si="3"/>
        <v>0.53535353535353536</v>
      </c>
      <c r="G64" s="88"/>
      <c r="J64" s="175"/>
      <c r="K64" s="160"/>
      <c r="L64" s="161"/>
      <c r="M64" s="182"/>
    </row>
    <row r="65" spans="1:13" s="83" customFormat="1" ht="15.6" x14ac:dyDescent="0.3">
      <c r="A65" s="175">
        <v>155</v>
      </c>
      <c r="B65" s="160" t="s">
        <v>377</v>
      </c>
      <c r="C65" s="161">
        <v>101</v>
      </c>
      <c r="D65" s="182">
        <v>0</v>
      </c>
      <c r="E65" s="104">
        <f t="shared" si="2"/>
        <v>101</v>
      </c>
      <c r="F65" s="120"/>
      <c r="G65" s="88"/>
      <c r="J65" s="175"/>
      <c r="K65" s="160"/>
      <c r="L65" s="161"/>
      <c r="M65" s="182"/>
    </row>
    <row r="66" spans="1:13" s="83" customFormat="1" ht="15.6" x14ac:dyDescent="0.3">
      <c r="A66" s="175">
        <v>197</v>
      </c>
      <c r="B66" s="160" t="s">
        <v>345</v>
      </c>
      <c r="C66" s="161">
        <v>59</v>
      </c>
      <c r="D66" s="182">
        <v>51</v>
      </c>
      <c r="E66" s="104">
        <f t="shared" si="2"/>
        <v>8</v>
      </c>
      <c r="F66" s="120">
        <f t="shared" si="3"/>
        <v>0.15686274509803921</v>
      </c>
      <c r="G66" s="88"/>
      <c r="J66" s="175"/>
      <c r="K66" s="160"/>
      <c r="L66" s="161"/>
      <c r="M66" s="182"/>
    </row>
    <row r="67" spans="1:13" s="83" customFormat="1" ht="15.6" x14ac:dyDescent="0.3">
      <c r="A67" s="175">
        <v>198</v>
      </c>
      <c r="B67" s="160" t="s">
        <v>218</v>
      </c>
      <c r="C67" s="161">
        <v>92</v>
      </c>
      <c r="D67" s="182">
        <v>94</v>
      </c>
      <c r="E67" s="104">
        <f t="shared" si="2"/>
        <v>-2</v>
      </c>
      <c r="F67" s="120">
        <f t="shared" si="3"/>
        <v>-2.1276595744680851E-2</v>
      </c>
      <c r="G67" s="88"/>
      <c r="J67" s="175"/>
      <c r="K67" s="160"/>
      <c r="L67" s="161"/>
      <c r="M67" s="182"/>
    </row>
    <row r="68" spans="1:13" s="83" customFormat="1" ht="15.6" x14ac:dyDescent="0.3">
      <c r="A68" s="175">
        <v>199</v>
      </c>
      <c r="B68" s="160" t="s">
        <v>280</v>
      </c>
      <c r="C68" s="161">
        <v>70</v>
      </c>
      <c r="D68" s="182">
        <v>56</v>
      </c>
      <c r="E68" s="104">
        <f t="shared" si="2"/>
        <v>14</v>
      </c>
      <c r="F68" s="120">
        <f t="shared" si="3"/>
        <v>0.25</v>
      </c>
      <c r="G68" s="88"/>
      <c r="H68" s="89"/>
      <c r="I68" s="2"/>
      <c r="J68" s="175"/>
      <c r="K68" s="160"/>
      <c r="L68" s="161"/>
      <c r="M68" s="182"/>
    </row>
    <row r="69" spans="1:13" s="83" customFormat="1" x14ac:dyDescent="0.3">
      <c r="A69" s="116"/>
      <c r="B69" s="117" t="s">
        <v>22</v>
      </c>
      <c r="C69" s="114">
        <f>SUM(C21:C68)</f>
        <v>7059</v>
      </c>
      <c r="D69" s="114">
        <f>SUM(D21:D68)</f>
        <v>6323</v>
      </c>
      <c r="E69" s="21">
        <f t="shared" ref="E69" si="4">C69-D69</f>
        <v>736</v>
      </c>
      <c r="F69" s="121">
        <f t="shared" si="3"/>
        <v>0.11640044282777162</v>
      </c>
      <c r="G69" s="88"/>
      <c r="H69" s="89"/>
      <c r="I69" s="2"/>
      <c r="J69" s="5"/>
      <c r="M69" s="27"/>
    </row>
    <row r="70" spans="1:13" s="83" customFormat="1" x14ac:dyDescent="0.3">
      <c r="A70" s="116"/>
      <c r="B70" s="113"/>
      <c r="C70" s="115"/>
      <c r="D70" s="115"/>
      <c r="E70" s="5"/>
      <c r="F70" s="120"/>
      <c r="G70" s="88"/>
      <c r="H70" s="89"/>
      <c r="I70" s="2"/>
      <c r="J70" s="5"/>
      <c r="M70" s="27"/>
    </row>
    <row r="71" spans="1:13" s="83" customFormat="1" ht="17.399999999999999" x14ac:dyDescent="0.35">
      <c r="A71" s="116"/>
      <c r="B71" s="122" t="s">
        <v>324</v>
      </c>
      <c r="C71" s="115"/>
      <c r="D71" s="115"/>
      <c r="E71" s="5"/>
      <c r="F71" s="120"/>
      <c r="G71" s="88"/>
      <c r="H71" s="89"/>
      <c r="I71" s="2"/>
      <c r="J71" s="5"/>
      <c r="M71" s="27"/>
    </row>
    <row r="72" spans="1:13" s="83" customFormat="1" x14ac:dyDescent="0.3">
      <c r="A72" s="175">
        <v>201</v>
      </c>
      <c r="B72" s="160" t="s">
        <v>141</v>
      </c>
      <c r="C72" s="161">
        <v>53</v>
      </c>
      <c r="D72" s="182">
        <v>64</v>
      </c>
      <c r="E72" s="5">
        <f t="shared" ref="E72:E103" si="5">C72-D72</f>
        <v>-11</v>
      </c>
      <c r="F72" s="120">
        <f t="shared" si="3"/>
        <v>-0.171875</v>
      </c>
      <c r="G72" s="88"/>
      <c r="H72" s="175"/>
      <c r="I72" s="160"/>
      <c r="J72" s="161"/>
      <c r="K72" s="182"/>
      <c r="M72" s="27"/>
    </row>
    <row r="73" spans="1:13" s="83" customFormat="1" x14ac:dyDescent="0.3">
      <c r="A73" s="175">
        <v>202</v>
      </c>
      <c r="B73" s="160" t="s">
        <v>125</v>
      </c>
      <c r="C73" s="161">
        <v>1</v>
      </c>
      <c r="D73" s="182">
        <v>1</v>
      </c>
      <c r="E73" s="5">
        <f t="shared" si="5"/>
        <v>0</v>
      </c>
      <c r="F73" s="120">
        <f t="shared" si="3"/>
        <v>0</v>
      </c>
      <c r="G73" s="88"/>
      <c r="H73" s="175"/>
      <c r="I73" s="160"/>
      <c r="J73" s="161"/>
      <c r="K73" s="182"/>
      <c r="M73" s="27"/>
    </row>
    <row r="74" spans="1:13" s="83" customFormat="1" x14ac:dyDescent="0.3">
      <c r="A74" s="175">
        <v>203</v>
      </c>
      <c r="B74" s="160" t="s">
        <v>334</v>
      </c>
      <c r="C74" s="161">
        <v>0</v>
      </c>
      <c r="D74" s="182">
        <v>7</v>
      </c>
      <c r="E74" s="5">
        <f t="shared" si="5"/>
        <v>-7</v>
      </c>
      <c r="F74" s="120"/>
      <c r="G74" s="88"/>
      <c r="H74" s="175"/>
      <c r="I74" s="160"/>
      <c r="J74" s="161"/>
      <c r="K74" s="182"/>
      <c r="M74" s="27"/>
    </row>
    <row r="75" spans="1:13" s="83" customFormat="1" x14ac:dyDescent="0.3">
      <c r="A75" s="175">
        <v>204</v>
      </c>
      <c r="B75" s="160" t="s">
        <v>20</v>
      </c>
      <c r="C75" s="161">
        <v>403</v>
      </c>
      <c r="D75" s="182">
        <v>455</v>
      </c>
      <c r="E75" s="5">
        <f t="shared" si="5"/>
        <v>-52</v>
      </c>
      <c r="F75" s="120">
        <f t="shared" si="3"/>
        <v>-0.11428571428571428</v>
      </c>
      <c r="G75" s="88"/>
      <c r="H75" s="175"/>
      <c r="I75" s="160"/>
      <c r="J75" s="161"/>
      <c r="K75" s="182"/>
      <c r="M75" s="27"/>
    </row>
    <row r="76" spans="1:13" s="83" customFormat="1" x14ac:dyDescent="0.3">
      <c r="A76" s="175">
        <v>205</v>
      </c>
      <c r="B76" s="160" t="s">
        <v>81</v>
      </c>
      <c r="C76" s="161">
        <v>92</v>
      </c>
      <c r="D76" s="182">
        <v>72</v>
      </c>
      <c r="E76" s="5">
        <f t="shared" si="5"/>
        <v>20</v>
      </c>
      <c r="F76" s="120">
        <f t="shared" si="3"/>
        <v>0.27777777777777779</v>
      </c>
      <c r="G76" s="88"/>
      <c r="H76" s="175"/>
      <c r="I76" s="160"/>
      <c r="J76" s="161"/>
      <c r="K76" s="182"/>
      <c r="M76" s="27"/>
    </row>
    <row r="77" spans="1:13" s="83" customFormat="1" x14ac:dyDescent="0.3">
      <c r="A77" s="175">
        <v>206</v>
      </c>
      <c r="B77" s="160" t="s">
        <v>21</v>
      </c>
      <c r="C77" s="161">
        <v>263</v>
      </c>
      <c r="D77" s="182">
        <v>350</v>
      </c>
      <c r="E77" s="5">
        <f t="shared" si="5"/>
        <v>-87</v>
      </c>
      <c r="F77" s="120">
        <f t="shared" si="3"/>
        <v>-0.24857142857142858</v>
      </c>
      <c r="G77" s="88"/>
      <c r="H77" s="175"/>
      <c r="I77" s="160"/>
      <c r="J77" s="161"/>
      <c r="K77" s="182"/>
      <c r="M77" s="27"/>
    </row>
    <row r="78" spans="1:13" s="83" customFormat="1" x14ac:dyDescent="0.3">
      <c r="A78" s="175">
        <v>207</v>
      </c>
      <c r="B78" s="160" t="s">
        <v>224</v>
      </c>
      <c r="C78" s="161">
        <v>13</v>
      </c>
      <c r="D78" s="182">
        <v>10</v>
      </c>
      <c r="E78" s="5">
        <f t="shared" si="5"/>
        <v>3</v>
      </c>
      <c r="F78" s="120">
        <f t="shared" si="3"/>
        <v>0.3</v>
      </c>
      <c r="G78" s="88"/>
      <c r="H78" s="175"/>
      <c r="I78" s="160"/>
      <c r="J78" s="161"/>
      <c r="K78" s="182"/>
      <c r="M78" s="27"/>
    </row>
    <row r="79" spans="1:13" s="83" customFormat="1" x14ac:dyDescent="0.3">
      <c r="A79" s="175">
        <v>208</v>
      </c>
      <c r="B79" s="160" t="s">
        <v>63</v>
      </c>
      <c r="C79" s="161">
        <v>73</v>
      </c>
      <c r="D79" s="182">
        <v>87</v>
      </c>
      <c r="E79" s="5">
        <f t="shared" si="5"/>
        <v>-14</v>
      </c>
      <c r="F79" s="120">
        <f t="shared" si="3"/>
        <v>-0.16091954022988506</v>
      </c>
      <c r="G79" s="88"/>
      <c r="H79" s="175"/>
      <c r="I79" s="160"/>
      <c r="J79" s="161"/>
      <c r="K79" s="182"/>
      <c r="M79" s="27"/>
    </row>
    <row r="80" spans="1:13" s="83" customFormat="1" x14ac:dyDescent="0.3">
      <c r="A80" s="175">
        <v>210</v>
      </c>
      <c r="B80" s="160" t="s">
        <v>271</v>
      </c>
      <c r="C80" s="161">
        <v>728</v>
      </c>
      <c r="D80" s="182">
        <v>794</v>
      </c>
      <c r="E80" s="5">
        <f t="shared" si="5"/>
        <v>-66</v>
      </c>
      <c r="F80" s="120">
        <f t="shared" si="3"/>
        <v>-8.3123425692695208E-2</v>
      </c>
      <c r="G80" s="88"/>
      <c r="H80" s="175"/>
      <c r="I80" s="160"/>
      <c r="J80" s="161"/>
      <c r="K80" s="182"/>
      <c r="M80" s="27"/>
    </row>
    <row r="81" spans="1:13" s="83" customFormat="1" x14ac:dyDescent="0.3">
      <c r="A81" s="175">
        <v>211</v>
      </c>
      <c r="B81" s="160" t="s">
        <v>214</v>
      </c>
      <c r="C81" s="161">
        <v>90</v>
      </c>
      <c r="D81" s="182">
        <v>165</v>
      </c>
      <c r="E81" s="5">
        <f t="shared" si="5"/>
        <v>-75</v>
      </c>
      <c r="F81" s="120">
        <f t="shared" si="3"/>
        <v>-0.45454545454545453</v>
      </c>
      <c r="G81" s="88"/>
      <c r="H81" s="175"/>
      <c r="I81" s="160"/>
      <c r="J81" s="161"/>
      <c r="K81" s="182"/>
      <c r="M81" s="27"/>
    </row>
    <row r="82" spans="1:13" s="83" customFormat="1" x14ac:dyDescent="0.3">
      <c r="A82" s="175">
        <v>212</v>
      </c>
      <c r="B82" s="160" t="s">
        <v>138</v>
      </c>
      <c r="C82" s="161">
        <v>29</v>
      </c>
      <c r="D82" s="182">
        <v>31</v>
      </c>
      <c r="E82" s="5">
        <f t="shared" si="5"/>
        <v>-2</v>
      </c>
      <c r="F82" s="120">
        <f t="shared" si="3"/>
        <v>-6.4516129032258063E-2</v>
      </c>
      <c r="G82" s="88"/>
      <c r="H82" s="175"/>
      <c r="I82" s="160"/>
      <c r="J82" s="161"/>
      <c r="K82" s="182"/>
      <c r="M82" s="27"/>
    </row>
    <row r="83" spans="1:13" s="83" customFormat="1" x14ac:dyDescent="0.3">
      <c r="A83" s="175">
        <v>213</v>
      </c>
      <c r="B83" s="160" t="s">
        <v>66</v>
      </c>
      <c r="C83" s="161">
        <v>186</v>
      </c>
      <c r="D83" s="182">
        <v>240</v>
      </c>
      <c r="E83" s="5">
        <f t="shared" si="5"/>
        <v>-54</v>
      </c>
      <c r="F83" s="120">
        <f t="shared" si="3"/>
        <v>-0.22500000000000001</v>
      </c>
      <c r="G83" s="88"/>
      <c r="H83" s="175"/>
      <c r="I83" s="160"/>
      <c r="J83" s="161"/>
      <c r="K83" s="182"/>
      <c r="M83" s="27"/>
    </row>
    <row r="84" spans="1:13" s="83" customFormat="1" x14ac:dyDescent="0.3">
      <c r="A84" s="175">
        <v>214</v>
      </c>
      <c r="B84" s="160" t="s">
        <v>203</v>
      </c>
      <c r="C84" s="161">
        <v>386</v>
      </c>
      <c r="D84" s="182">
        <v>423</v>
      </c>
      <c r="E84" s="5">
        <f t="shared" si="5"/>
        <v>-37</v>
      </c>
      <c r="F84" s="120">
        <f t="shared" si="3"/>
        <v>-8.7470449172576833E-2</v>
      </c>
      <c r="G84" s="88"/>
      <c r="H84" s="175"/>
      <c r="I84" s="160"/>
      <c r="J84" s="161"/>
      <c r="K84" s="182"/>
      <c r="M84" s="27"/>
    </row>
    <row r="85" spans="1:13" s="83" customFormat="1" x14ac:dyDescent="0.3">
      <c r="A85" s="175">
        <v>215</v>
      </c>
      <c r="B85" s="160" t="s">
        <v>206</v>
      </c>
      <c r="C85" s="161">
        <v>448</v>
      </c>
      <c r="D85" s="182">
        <v>352</v>
      </c>
      <c r="E85" s="5">
        <f t="shared" si="5"/>
        <v>96</v>
      </c>
      <c r="F85" s="120">
        <f t="shared" ref="F85:F148" si="6">E85/D85</f>
        <v>0.27272727272727271</v>
      </c>
      <c r="G85" s="88"/>
      <c r="H85" s="175"/>
      <c r="I85" s="160"/>
      <c r="J85" s="161"/>
      <c r="K85" s="182"/>
      <c r="M85" s="27"/>
    </row>
    <row r="86" spans="1:13" s="83" customFormat="1" x14ac:dyDescent="0.3">
      <c r="A86" s="175">
        <v>216</v>
      </c>
      <c r="B86" s="160" t="s">
        <v>200</v>
      </c>
      <c r="C86" s="161">
        <v>308</v>
      </c>
      <c r="D86" s="182">
        <v>297</v>
      </c>
      <c r="E86" s="5">
        <f t="shared" si="5"/>
        <v>11</v>
      </c>
      <c r="F86" s="120">
        <f t="shared" si="6"/>
        <v>3.7037037037037035E-2</v>
      </c>
      <c r="G86" s="88"/>
      <c r="H86" s="175"/>
      <c r="I86" s="160"/>
      <c r="J86" s="161"/>
      <c r="K86" s="182"/>
      <c r="M86" s="27"/>
    </row>
    <row r="87" spans="1:13" s="83" customFormat="1" x14ac:dyDescent="0.3">
      <c r="A87" s="175">
        <v>217</v>
      </c>
      <c r="B87" s="160" t="s">
        <v>184</v>
      </c>
      <c r="C87" s="161">
        <v>105</v>
      </c>
      <c r="D87" s="182">
        <v>133</v>
      </c>
      <c r="E87" s="5">
        <f t="shared" si="5"/>
        <v>-28</v>
      </c>
      <c r="F87" s="120">
        <f t="shared" si="6"/>
        <v>-0.21052631578947367</v>
      </c>
      <c r="G87" s="88"/>
      <c r="H87" s="175"/>
      <c r="I87" s="160"/>
      <c r="J87" s="161"/>
      <c r="K87" s="182"/>
      <c r="M87" s="27"/>
    </row>
    <row r="88" spans="1:13" s="83" customFormat="1" x14ac:dyDescent="0.3">
      <c r="A88" s="175">
        <v>218</v>
      </c>
      <c r="B88" s="160" t="s">
        <v>42</v>
      </c>
      <c r="C88" s="161">
        <v>113</v>
      </c>
      <c r="D88" s="182">
        <v>118</v>
      </c>
      <c r="E88" s="5">
        <f t="shared" si="5"/>
        <v>-5</v>
      </c>
      <c r="F88" s="120">
        <f t="shared" si="6"/>
        <v>-4.2372881355932202E-2</v>
      </c>
      <c r="G88" s="88"/>
      <c r="H88" s="175"/>
      <c r="I88" s="160"/>
      <c r="J88" s="161"/>
      <c r="K88" s="182"/>
      <c r="M88" s="27"/>
    </row>
    <row r="89" spans="1:13" s="83" customFormat="1" x14ac:dyDescent="0.3">
      <c r="A89" s="175">
        <v>219</v>
      </c>
      <c r="B89" s="160" t="s">
        <v>98</v>
      </c>
      <c r="C89" s="161">
        <v>0</v>
      </c>
      <c r="D89" s="182">
        <v>1</v>
      </c>
      <c r="E89" s="5">
        <f t="shared" si="5"/>
        <v>-1</v>
      </c>
      <c r="F89" s="120"/>
      <c r="G89" s="88"/>
      <c r="H89" s="175"/>
      <c r="I89" s="160"/>
      <c r="J89" s="161"/>
      <c r="K89" s="182"/>
      <c r="M89" s="27"/>
    </row>
    <row r="90" spans="1:13" s="83" customFormat="1" x14ac:dyDescent="0.3">
      <c r="A90" s="175">
        <v>221</v>
      </c>
      <c r="B90" s="160" t="s">
        <v>117</v>
      </c>
      <c r="C90" s="161">
        <v>2</v>
      </c>
      <c r="D90" s="182">
        <v>1</v>
      </c>
      <c r="E90" s="5">
        <f t="shared" si="5"/>
        <v>1</v>
      </c>
      <c r="F90" s="120">
        <f t="shared" si="6"/>
        <v>1</v>
      </c>
      <c r="G90" s="88"/>
      <c r="H90" s="175"/>
      <c r="I90" s="160"/>
      <c r="J90" s="161"/>
      <c r="K90" s="182"/>
      <c r="M90" s="27"/>
    </row>
    <row r="91" spans="1:13" s="83" customFormat="1" x14ac:dyDescent="0.3">
      <c r="A91" s="175">
        <v>222</v>
      </c>
      <c r="B91" s="160" t="s">
        <v>323</v>
      </c>
      <c r="C91" s="161">
        <v>0</v>
      </c>
      <c r="D91" s="182">
        <v>1</v>
      </c>
      <c r="E91" s="5">
        <f t="shared" si="5"/>
        <v>-1</v>
      </c>
      <c r="F91" s="120"/>
      <c r="G91" s="88"/>
      <c r="H91" s="175"/>
      <c r="I91" s="160"/>
      <c r="J91" s="161"/>
      <c r="K91" s="182"/>
      <c r="M91" s="27"/>
    </row>
    <row r="92" spans="1:13" s="83" customFormat="1" x14ac:dyDescent="0.3">
      <c r="A92" s="175">
        <v>223</v>
      </c>
      <c r="B92" s="160" t="s">
        <v>50</v>
      </c>
      <c r="C92" s="161">
        <v>156</v>
      </c>
      <c r="D92" s="182">
        <v>254</v>
      </c>
      <c r="E92" s="5">
        <f t="shared" si="5"/>
        <v>-98</v>
      </c>
      <c r="F92" s="120">
        <f t="shared" si="6"/>
        <v>-0.38582677165354329</v>
      </c>
      <c r="G92" s="88"/>
      <c r="H92" s="175"/>
      <c r="I92" s="160"/>
      <c r="J92" s="161"/>
      <c r="K92" s="182"/>
      <c r="M92" s="27"/>
    </row>
    <row r="93" spans="1:13" s="83" customFormat="1" x14ac:dyDescent="0.3">
      <c r="A93" s="175">
        <v>224</v>
      </c>
      <c r="B93" s="160" t="s">
        <v>99</v>
      </c>
      <c r="C93" s="161">
        <v>34</v>
      </c>
      <c r="D93" s="182">
        <v>15</v>
      </c>
      <c r="E93" s="5">
        <f t="shared" si="5"/>
        <v>19</v>
      </c>
      <c r="F93" s="120">
        <f t="shared" si="6"/>
        <v>1.2666666666666666</v>
      </c>
      <c r="G93" s="88"/>
      <c r="H93" s="175"/>
      <c r="I93" s="160"/>
      <c r="J93" s="161"/>
      <c r="K93" s="182"/>
      <c r="M93" s="27"/>
    </row>
    <row r="94" spans="1:13" s="83" customFormat="1" x14ac:dyDescent="0.3">
      <c r="A94" s="175">
        <v>226</v>
      </c>
      <c r="B94" s="160" t="s">
        <v>123</v>
      </c>
      <c r="C94" s="161">
        <v>115</v>
      </c>
      <c r="D94" s="182">
        <v>133</v>
      </c>
      <c r="E94" s="5">
        <f t="shared" si="5"/>
        <v>-18</v>
      </c>
      <c r="F94" s="120">
        <f t="shared" si="6"/>
        <v>-0.13533834586466165</v>
      </c>
      <c r="G94" s="88"/>
      <c r="H94" s="175"/>
      <c r="I94" s="160"/>
      <c r="J94" s="161"/>
      <c r="K94" s="182"/>
      <c r="M94" s="27"/>
    </row>
    <row r="95" spans="1:13" s="83" customFormat="1" x14ac:dyDescent="0.3">
      <c r="A95" s="175">
        <v>227</v>
      </c>
      <c r="B95" s="160" t="s">
        <v>233</v>
      </c>
      <c r="C95" s="161">
        <v>4</v>
      </c>
      <c r="D95" s="182">
        <v>16</v>
      </c>
      <c r="E95" s="5">
        <f t="shared" si="5"/>
        <v>-12</v>
      </c>
      <c r="F95" s="120">
        <f t="shared" si="6"/>
        <v>-0.75</v>
      </c>
      <c r="G95" s="88"/>
      <c r="H95" s="175"/>
      <c r="I95" s="160"/>
      <c r="J95" s="161"/>
      <c r="K95" s="182"/>
      <c r="M95" s="27"/>
    </row>
    <row r="96" spans="1:13" s="83" customFormat="1" x14ac:dyDescent="0.3">
      <c r="A96" s="175">
        <v>228</v>
      </c>
      <c r="B96" s="160" t="s">
        <v>100</v>
      </c>
      <c r="C96" s="161">
        <v>23</v>
      </c>
      <c r="D96" s="182">
        <v>45</v>
      </c>
      <c r="E96" s="5">
        <f t="shared" si="5"/>
        <v>-22</v>
      </c>
      <c r="F96" s="120">
        <f t="shared" si="6"/>
        <v>-0.48888888888888887</v>
      </c>
      <c r="G96" s="88"/>
      <c r="H96" s="175"/>
      <c r="I96" s="160"/>
      <c r="J96" s="161"/>
      <c r="K96" s="182"/>
      <c r="M96" s="27"/>
    </row>
    <row r="97" spans="1:13" s="83" customFormat="1" x14ac:dyDescent="0.3">
      <c r="A97" s="175">
        <v>229</v>
      </c>
      <c r="B97" s="160" t="s">
        <v>64</v>
      </c>
      <c r="C97" s="161">
        <v>214</v>
      </c>
      <c r="D97" s="182">
        <v>295</v>
      </c>
      <c r="E97" s="5">
        <f t="shared" si="5"/>
        <v>-81</v>
      </c>
      <c r="F97" s="120">
        <f t="shared" si="6"/>
        <v>-0.27457627118644068</v>
      </c>
      <c r="G97" s="88"/>
      <c r="H97" s="175"/>
      <c r="I97" s="160"/>
      <c r="J97" s="161"/>
      <c r="K97" s="182"/>
      <c r="M97" s="27"/>
    </row>
    <row r="98" spans="1:13" s="83" customFormat="1" x14ac:dyDescent="0.3">
      <c r="A98" s="175">
        <v>230</v>
      </c>
      <c r="B98" s="160" t="s">
        <v>142</v>
      </c>
      <c r="C98" s="161">
        <v>24</v>
      </c>
      <c r="D98" s="182">
        <v>26</v>
      </c>
      <c r="E98" s="5">
        <f t="shared" si="5"/>
        <v>-2</v>
      </c>
      <c r="F98" s="120">
        <f t="shared" si="6"/>
        <v>-7.6923076923076927E-2</v>
      </c>
      <c r="G98" s="88"/>
      <c r="H98" s="175"/>
      <c r="I98" s="160"/>
      <c r="J98" s="161"/>
      <c r="K98" s="182"/>
      <c r="M98" s="27"/>
    </row>
    <row r="99" spans="1:13" s="83" customFormat="1" x14ac:dyDescent="0.3">
      <c r="A99" s="175">
        <v>231</v>
      </c>
      <c r="B99" s="160" t="s">
        <v>270</v>
      </c>
      <c r="C99" s="161">
        <v>0</v>
      </c>
      <c r="D99" s="182">
        <v>1</v>
      </c>
      <c r="E99" s="5">
        <f t="shared" si="5"/>
        <v>-1</v>
      </c>
      <c r="F99" s="120"/>
      <c r="G99" s="88"/>
      <c r="H99" s="175"/>
      <c r="I99" s="160"/>
      <c r="J99" s="161"/>
      <c r="K99" s="182"/>
      <c r="M99" s="27"/>
    </row>
    <row r="100" spans="1:13" s="83" customFormat="1" x14ac:dyDescent="0.3">
      <c r="A100" s="175">
        <v>232</v>
      </c>
      <c r="B100" s="160" t="s">
        <v>225</v>
      </c>
      <c r="C100" s="161">
        <v>103</v>
      </c>
      <c r="D100" s="182">
        <v>130</v>
      </c>
      <c r="E100" s="5">
        <f t="shared" si="5"/>
        <v>-27</v>
      </c>
      <c r="F100" s="120">
        <f t="shared" si="6"/>
        <v>-0.2076923076923077</v>
      </c>
      <c r="G100" s="88"/>
      <c r="H100" s="175"/>
      <c r="I100" s="160"/>
      <c r="J100" s="161"/>
      <c r="K100" s="182"/>
      <c r="M100" s="27"/>
    </row>
    <row r="101" spans="1:13" s="83" customFormat="1" x14ac:dyDescent="0.3">
      <c r="A101" s="175">
        <v>233</v>
      </c>
      <c r="B101" s="160" t="s">
        <v>226</v>
      </c>
      <c r="C101" s="161">
        <v>65</v>
      </c>
      <c r="D101" s="182">
        <v>60</v>
      </c>
      <c r="E101" s="5">
        <f t="shared" si="5"/>
        <v>5</v>
      </c>
      <c r="F101" s="120">
        <f t="shared" si="6"/>
        <v>8.3333333333333329E-2</v>
      </c>
      <c r="G101" s="88"/>
      <c r="H101" s="175"/>
      <c r="I101" s="160"/>
      <c r="J101" s="161"/>
      <c r="K101" s="182"/>
      <c r="M101" s="27"/>
    </row>
    <row r="102" spans="1:13" s="83" customFormat="1" x14ac:dyDescent="0.3">
      <c r="A102" s="175">
        <v>234</v>
      </c>
      <c r="B102" s="160" t="s">
        <v>227</v>
      </c>
      <c r="C102" s="161">
        <v>48</v>
      </c>
      <c r="D102" s="182">
        <v>102</v>
      </c>
      <c r="E102" s="5">
        <f t="shared" si="5"/>
        <v>-54</v>
      </c>
      <c r="F102" s="120">
        <f t="shared" si="6"/>
        <v>-0.52941176470588236</v>
      </c>
      <c r="G102" s="88"/>
      <c r="H102" s="175"/>
      <c r="I102" s="160"/>
      <c r="J102" s="161"/>
      <c r="K102" s="182"/>
      <c r="M102" s="27"/>
    </row>
    <row r="103" spans="1:13" s="83" customFormat="1" x14ac:dyDescent="0.3">
      <c r="A103" s="175">
        <v>235</v>
      </c>
      <c r="B103" s="160" t="s">
        <v>105</v>
      </c>
      <c r="C103" s="161">
        <v>1</v>
      </c>
      <c r="D103" s="182">
        <v>1</v>
      </c>
      <c r="E103" s="5">
        <f t="shared" si="5"/>
        <v>0</v>
      </c>
      <c r="F103" s="120">
        <f t="shared" si="6"/>
        <v>0</v>
      </c>
      <c r="G103" s="88"/>
      <c r="H103" s="175"/>
      <c r="I103" s="160"/>
      <c r="J103" s="161"/>
      <c r="K103" s="182"/>
      <c r="M103" s="27"/>
    </row>
    <row r="104" spans="1:13" s="83" customFormat="1" x14ac:dyDescent="0.3">
      <c r="A104" s="175">
        <v>236</v>
      </c>
      <c r="B104" s="160" t="s">
        <v>192</v>
      </c>
      <c r="C104" s="161">
        <v>107</v>
      </c>
      <c r="D104" s="182">
        <v>78</v>
      </c>
      <c r="E104" s="5">
        <f t="shared" ref="E104:E123" si="7">C104-D104</f>
        <v>29</v>
      </c>
      <c r="F104" s="120">
        <f t="shared" si="6"/>
        <v>0.37179487179487181</v>
      </c>
      <c r="G104" s="88"/>
      <c r="H104" s="175"/>
      <c r="I104" s="160"/>
      <c r="J104" s="161"/>
      <c r="K104" s="182"/>
      <c r="M104" s="27"/>
    </row>
    <row r="105" spans="1:13" s="83" customFormat="1" x14ac:dyDescent="0.3">
      <c r="A105" s="175">
        <v>239</v>
      </c>
      <c r="B105" s="160" t="s">
        <v>65</v>
      </c>
      <c r="C105" s="161">
        <v>37</v>
      </c>
      <c r="D105" s="182">
        <v>86</v>
      </c>
      <c r="E105" s="5">
        <f t="shared" si="7"/>
        <v>-49</v>
      </c>
      <c r="F105" s="120">
        <f t="shared" si="6"/>
        <v>-0.56976744186046513</v>
      </c>
      <c r="G105" s="88"/>
      <c r="H105" s="175"/>
      <c r="I105" s="160"/>
      <c r="J105" s="161"/>
      <c r="K105" s="182"/>
      <c r="M105" s="27"/>
    </row>
    <row r="106" spans="1:13" s="83" customFormat="1" x14ac:dyDescent="0.3">
      <c r="A106" s="175">
        <v>240</v>
      </c>
      <c r="B106" s="160" t="s">
        <v>160</v>
      </c>
      <c r="C106" s="161">
        <v>5</v>
      </c>
      <c r="D106" s="182">
        <v>14</v>
      </c>
      <c r="E106" s="5">
        <f t="shared" si="7"/>
        <v>-9</v>
      </c>
      <c r="F106" s="120">
        <f t="shared" si="6"/>
        <v>-0.6428571428571429</v>
      </c>
      <c r="G106" s="88"/>
      <c r="H106" s="175"/>
      <c r="I106" s="160"/>
      <c r="J106" s="161"/>
      <c r="K106" s="182"/>
      <c r="M106" s="27"/>
    </row>
    <row r="107" spans="1:13" s="83" customFormat="1" x14ac:dyDescent="0.3">
      <c r="A107" s="175">
        <v>242</v>
      </c>
      <c r="B107" s="160" t="s">
        <v>79</v>
      </c>
      <c r="C107" s="161">
        <v>6</v>
      </c>
      <c r="D107" s="182">
        <v>13</v>
      </c>
      <c r="E107" s="5">
        <f t="shared" si="7"/>
        <v>-7</v>
      </c>
      <c r="F107" s="120">
        <f t="shared" si="6"/>
        <v>-0.53846153846153844</v>
      </c>
      <c r="G107" s="88"/>
      <c r="H107" s="175"/>
      <c r="I107" s="160"/>
      <c r="J107" s="161"/>
      <c r="K107" s="182"/>
      <c r="M107" s="27"/>
    </row>
    <row r="108" spans="1:13" s="83" customFormat="1" x14ac:dyDescent="0.3">
      <c r="A108" s="175">
        <v>243</v>
      </c>
      <c r="B108" s="160" t="s">
        <v>44</v>
      </c>
      <c r="C108" s="161">
        <v>125</v>
      </c>
      <c r="D108" s="182">
        <v>115</v>
      </c>
      <c r="E108" s="5">
        <f t="shared" si="7"/>
        <v>10</v>
      </c>
      <c r="F108" s="120">
        <f t="shared" si="6"/>
        <v>8.6956521739130432E-2</v>
      </c>
      <c r="G108" s="88"/>
      <c r="H108" s="175"/>
      <c r="I108" s="160"/>
      <c r="J108" s="161"/>
      <c r="K108" s="182"/>
      <c r="M108" s="27"/>
    </row>
    <row r="109" spans="1:13" s="83" customFormat="1" x14ac:dyDescent="0.3">
      <c r="A109" s="175">
        <v>244</v>
      </c>
      <c r="B109" s="160" t="s">
        <v>9</v>
      </c>
      <c r="C109" s="161">
        <v>629</v>
      </c>
      <c r="D109" s="182">
        <v>654</v>
      </c>
      <c r="E109" s="5">
        <f t="shared" si="7"/>
        <v>-25</v>
      </c>
      <c r="F109" s="120">
        <f t="shared" si="6"/>
        <v>-3.82262996941896E-2</v>
      </c>
      <c r="G109" s="88"/>
      <c r="H109" s="175"/>
      <c r="I109" s="160"/>
      <c r="J109" s="161"/>
      <c r="K109" s="182"/>
      <c r="M109" s="27"/>
    </row>
    <row r="110" spans="1:13" s="83" customFormat="1" x14ac:dyDescent="0.3">
      <c r="A110" s="175">
        <v>245</v>
      </c>
      <c r="B110" s="160" t="s">
        <v>185</v>
      </c>
      <c r="C110" s="161">
        <v>43</v>
      </c>
      <c r="D110" s="182">
        <v>34</v>
      </c>
      <c r="E110" s="5">
        <f t="shared" si="7"/>
        <v>9</v>
      </c>
      <c r="F110" s="120">
        <f t="shared" si="6"/>
        <v>0.26470588235294118</v>
      </c>
      <c r="G110" s="88"/>
      <c r="H110" s="175"/>
      <c r="I110" s="160"/>
      <c r="J110" s="161"/>
      <c r="K110" s="182"/>
      <c r="M110" s="27"/>
    </row>
    <row r="111" spans="1:13" s="83" customFormat="1" x14ac:dyDescent="0.3">
      <c r="A111" s="175">
        <v>246</v>
      </c>
      <c r="B111" s="160" t="s">
        <v>69</v>
      </c>
      <c r="C111" s="161">
        <v>56</v>
      </c>
      <c r="D111" s="182">
        <v>113</v>
      </c>
      <c r="E111" s="5">
        <f t="shared" si="7"/>
        <v>-57</v>
      </c>
      <c r="F111" s="120">
        <f t="shared" si="6"/>
        <v>-0.50442477876106195</v>
      </c>
      <c r="G111" s="88"/>
      <c r="H111" s="175"/>
      <c r="I111" s="160"/>
      <c r="J111" s="161"/>
      <c r="K111" s="182"/>
      <c r="M111" s="27"/>
    </row>
    <row r="112" spans="1:13" s="83" customFormat="1" x14ac:dyDescent="0.3">
      <c r="A112" s="175">
        <v>247</v>
      </c>
      <c r="B112" s="160" t="s">
        <v>178</v>
      </c>
      <c r="C112" s="161">
        <v>49</v>
      </c>
      <c r="D112" s="182">
        <v>23</v>
      </c>
      <c r="E112" s="5">
        <f t="shared" si="7"/>
        <v>26</v>
      </c>
      <c r="F112" s="120">
        <f t="shared" si="6"/>
        <v>1.1304347826086956</v>
      </c>
      <c r="G112" s="88"/>
      <c r="H112" s="175"/>
      <c r="I112" s="160"/>
      <c r="J112" s="161"/>
      <c r="K112" s="182"/>
      <c r="M112" s="27"/>
    </row>
    <row r="113" spans="1:13" s="83" customFormat="1" x14ac:dyDescent="0.3">
      <c r="A113" s="175">
        <v>248</v>
      </c>
      <c r="B113" s="160" t="s">
        <v>259</v>
      </c>
      <c r="C113" s="161">
        <v>4</v>
      </c>
      <c r="D113" s="182">
        <v>27</v>
      </c>
      <c r="E113" s="5">
        <f t="shared" si="7"/>
        <v>-23</v>
      </c>
      <c r="F113" s="120">
        <f t="shared" si="6"/>
        <v>-0.85185185185185186</v>
      </c>
      <c r="G113" s="88"/>
      <c r="H113" s="175"/>
      <c r="I113" s="160"/>
      <c r="J113" s="161"/>
      <c r="K113" s="182"/>
      <c r="M113" s="27"/>
    </row>
    <row r="114" spans="1:13" s="83" customFormat="1" x14ac:dyDescent="0.3">
      <c r="A114" s="175">
        <v>249</v>
      </c>
      <c r="B114" s="160" t="s">
        <v>304</v>
      </c>
      <c r="C114" s="161">
        <v>18</v>
      </c>
      <c r="D114" s="182">
        <v>25</v>
      </c>
      <c r="E114" s="5">
        <f t="shared" si="7"/>
        <v>-7</v>
      </c>
      <c r="F114" s="120">
        <f t="shared" si="6"/>
        <v>-0.28000000000000003</v>
      </c>
      <c r="G114" s="88"/>
      <c r="H114" s="175"/>
      <c r="I114" s="160"/>
      <c r="J114" s="161"/>
      <c r="K114" s="182"/>
      <c r="M114" s="27"/>
    </row>
    <row r="115" spans="1:13" s="83" customFormat="1" x14ac:dyDescent="0.3">
      <c r="A115" s="175">
        <v>250</v>
      </c>
      <c r="B115" s="160" t="s">
        <v>179</v>
      </c>
      <c r="C115" s="161">
        <v>14</v>
      </c>
      <c r="D115" s="182">
        <v>43</v>
      </c>
      <c r="E115" s="5">
        <f t="shared" si="7"/>
        <v>-29</v>
      </c>
      <c r="F115" s="120">
        <f t="shared" si="6"/>
        <v>-0.67441860465116277</v>
      </c>
      <c r="G115" s="88"/>
      <c r="H115" s="175"/>
      <c r="I115" s="160"/>
      <c r="J115" s="161"/>
      <c r="K115" s="182"/>
      <c r="M115" s="27"/>
    </row>
    <row r="116" spans="1:13" s="83" customFormat="1" x14ac:dyDescent="0.3">
      <c r="A116" s="175">
        <v>251</v>
      </c>
      <c r="B116" s="160" t="s">
        <v>242</v>
      </c>
      <c r="C116" s="161">
        <v>3</v>
      </c>
      <c r="D116" s="182">
        <v>7</v>
      </c>
      <c r="E116" s="5">
        <f t="shared" si="7"/>
        <v>-4</v>
      </c>
      <c r="F116" s="120">
        <f t="shared" si="6"/>
        <v>-0.5714285714285714</v>
      </c>
      <c r="G116" s="88"/>
      <c r="H116" s="175"/>
      <c r="I116" s="160"/>
      <c r="J116" s="161"/>
      <c r="K116" s="182"/>
      <c r="M116" s="27"/>
    </row>
    <row r="117" spans="1:13" s="83" customFormat="1" x14ac:dyDescent="0.3">
      <c r="A117" s="175">
        <v>252</v>
      </c>
      <c r="B117" s="160" t="s">
        <v>355</v>
      </c>
      <c r="C117" s="161">
        <v>0</v>
      </c>
      <c r="D117" s="182">
        <v>1</v>
      </c>
      <c r="E117" s="5">
        <f t="shared" si="7"/>
        <v>-1</v>
      </c>
      <c r="F117" s="120"/>
      <c r="G117" s="88"/>
      <c r="H117" s="175"/>
      <c r="I117" s="160"/>
      <c r="J117" s="161"/>
      <c r="K117" s="182"/>
      <c r="M117" s="27"/>
    </row>
    <row r="118" spans="1:13" s="83" customFormat="1" x14ac:dyDescent="0.3">
      <c r="A118" s="175">
        <v>253</v>
      </c>
      <c r="B118" s="160" t="s">
        <v>348</v>
      </c>
      <c r="C118" s="161">
        <v>0</v>
      </c>
      <c r="D118" s="182">
        <v>9</v>
      </c>
      <c r="E118" s="5">
        <f t="shared" si="7"/>
        <v>-9</v>
      </c>
      <c r="F118" s="120"/>
      <c r="G118" s="88"/>
      <c r="H118" s="175"/>
      <c r="I118" s="160"/>
      <c r="J118" s="161"/>
      <c r="K118" s="182"/>
      <c r="M118" s="27"/>
    </row>
    <row r="119" spans="1:13" s="83" customFormat="1" x14ac:dyDescent="0.3">
      <c r="A119" s="175">
        <v>254</v>
      </c>
      <c r="B119" s="160" t="s">
        <v>378</v>
      </c>
      <c r="C119" s="161">
        <v>1</v>
      </c>
      <c r="D119" s="182">
        <v>0</v>
      </c>
      <c r="E119" s="5">
        <f t="shared" si="7"/>
        <v>1</v>
      </c>
      <c r="F119" s="120"/>
      <c r="G119" s="88"/>
      <c r="H119" s="175"/>
      <c r="I119" s="160"/>
      <c r="J119" s="161"/>
      <c r="K119" s="182"/>
      <c r="M119" s="27"/>
    </row>
    <row r="120" spans="1:13" s="83" customFormat="1" x14ac:dyDescent="0.3">
      <c r="A120" s="175">
        <v>255</v>
      </c>
      <c r="B120" s="160" t="s">
        <v>126</v>
      </c>
      <c r="C120" s="161">
        <v>293</v>
      </c>
      <c r="D120" s="182">
        <v>270</v>
      </c>
      <c r="E120" s="5">
        <f t="shared" si="7"/>
        <v>23</v>
      </c>
      <c r="F120" s="120">
        <f t="shared" si="6"/>
        <v>8.5185185185185183E-2</v>
      </c>
      <c r="G120" s="88"/>
      <c r="H120" s="175"/>
      <c r="I120" s="160"/>
      <c r="J120" s="161"/>
      <c r="K120" s="182"/>
      <c r="M120" s="27"/>
    </row>
    <row r="121" spans="1:13" s="83" customFormat="1" x14ac:dyDescent="0.3">
      <c r="A121" s="175">
        <v>256</v>
      </c>
      <c r="B121" s="160" t="s">
        <v>379</v>
      </c>
      <c r="C121" s="161">
        <v>1</v>
      </c>
      <c r="D121" s="182">
        <v>0</v>
      </c>
      <c r="E121" s="5">
        <f t="shared" si="7"/>
        <v>1</v>
      </c>
      <c r="F121" s="120"/>
      <c r="G121" s="88"/>
      <c r="H121" s="175"/>
      <c r="I121" s="160"/>
      <c r="J121" s="161"/>
      <c r="K121" s="182"/>
      <c r="M121" s="27"/>
    </row>
    <row r="122" spans="1:13" s="83" customFormat="1" x14ac:dyDescent="0.3">
      <c r="A122" s="175">
        <v>257</v>
      </c>
      <c r="B122" s="160" t="s">
        <v>260</v>
      </c>
      <c r="C122" s="161">
        <v>50</v>
      </c>
      <c r="D122" s="182">
        <v>41</v>
      </c>
      <c r="E122" s="5">
        <f t="shared" si="7"/>
        <v>9</v>
      </c>
      <c r="F122" s="120">
        <f t="shared" si="6"/>
        <v>0.21951219512195122</v>
      </c>
      <c r="G122" s="88"/>
      <c r="H122" s="175"/>
      <c r="I122" s="160"/>
      <c r="J122" s="161"/>
      <c r="K122" s="182"/>
      <c r="M122" s="27"/>
    </row>
    <row r="123" spans="1:13" s="83" customFormat="1" x14ac:dyDescent="0.3">
      <c r="A123" s="175">
        <v>258</v>
      </c>
      <c r="B123" s="160" t="s">
        <v>276</v>
      </c>
      <c r="C123" s="161">
        <v>0</v>
      </c>
      <c r="D123" s="182">
        <v>2</v>
      </c>
      <c r="E123" s="5">
        <f t="shared" si="7"/>
        <v>-2</v>
      </c>
      <c r="F123" s="120"/>
      <c r="G123" s="88"/>
      <c r="H123" s="175"/>
      <c r="I123" s="160"/>
      <c r="J123" s="161"/>
      <c r="K123" s="182"/>
      <c r="M123" s="27"/>
    </row>
    <row r="124" spans="1:13" s="83" customFormat="1" x14ac:dyDescent="0.3">
      <c r="A124" s="116"/>
      <c r="B124" s="117" t="s">
        <v>22</v>
      </c>
      <c r="C124" s="114">
        <f>SUM(C72:C123)</f>
        <v>5521</v>
      </c>
      <c r="D124" s="114">
        <f>SUM(D72:D123)</f>
        <v>6235</v>
      </c>
      <c r="E124" s="21">
        <f t="shared" ref="E124:E152" si="8">C124-D124</f>
        <v>-714</v>
      </c>
      <c r="F124" s="121">
        <f t="shared" si="6"/>
        <v>-0.11451483560545309</v>
      </c>
      <c r="G124" s="88"/>
      <c r="H124" s="89"/>
      <c r="I124" s="2"/>
      <c r="J124" s="5"/>
      <c r="M124" s="27"/>
    </row>
    <row r="125" spans="1:13" s="83" customFormat="1" x14ac:dyDescent="0.3">
      <c r="A125" s="116"/>
      <c r="B125" s="113"/>
      <c r="C125" s="115"/>
      <c r="D125" s="115"/>
      <c r="E125" s="5"/>
      <c r="F125" s="120"/>
      <c r="G125" s="88"/>
      <c r="H125" s="89"/>
      <c r="I125" s="2"/>
      <c r="J125" s="5"/>
      <c r="M125" s="27"/>
    </row>
    <row r="126" spans="1:13" s="83" customFormat="1" ht="18" x14ac:dyDescent="0.35">
      <c r="A126" s="116"/>
      <c r="B126" s="99" t="s">
        <v>314</v>
      </c>
      <c r="C126" s="115"/>
      <c r="D126" s="115"/>
      <c r="E126" s="5"/>
      <c r="F126" s="120"/>
      <c r="G126" s="88"/>
      <c r="H126" s="89"/>
      <c r="I126" s="2"/>
      <c r="J126" s="5"/>
      <c r="M126" s="27"/>
    </row>
    <row r="127" spans="1:13" s="83" customFormat="1" x14ac:dyDescent="0.3">
      <c r="A127" s="175">
        <v>301</v>
      </c>
      <c r="B127" s="160" t="s">
        <v>205</v>
      </c>
      <c r="C127" s="161">
        <v>65</v>
      </c>
      <c r="D127" s="182">
        <v>63</v>
      </c>
      <c r="E127" s="5">
        <f t="shared" si="8"/>
        <v>2</v>
      </c>
      <c r="F127" s="120">
        <f t="shared" si="6"/>
        <v>3.1746031746031744E-2</v>
      </c>
      <c r="G127" s="88"/>
      <c r="H127" s="175"/>
      <c r="I127" s="160"/>
      <c r="J127" s="161"/>
      <c r="K127" s="182"/>
      <c r="M127" s="27"/>
    </row>
    <row r="128" spans="1:13" s="83" customFormat="1" x14ac:dyDescent="0.3">
      <c r="A128" s="175">
        <v>302</v>
      </c>
      <c r="B128" s="160" t="s">
        <v>165</v>
      </c>
      <c r="C128" s="161">
        <v>388</v>
      </c>
      <c r="D128" s="182">
        <v>382</v>
      </c>
      <c r="E128" s="5">
        <f t="shared" si="8"/>
        <v>6</v>
      </c>
      <c r="F128" s="120">
        <f t="shared" si="6"/>
        <v>1.5706806282722512E-2</v>
      </c>
      <c r="G128" s="88"/>
      <c r="H128" s="175"/>
      <c r="I128" s="160"/>
      <c r="J128" s="161"/>
      <c r="K128" s="182"/>
      <c r="M128" s="27"/>
    </row>
    <row r="129" spans="1:13" s="83" customFormat="1" x14ac:dyDescent="0.3">
      <c r="A129" s="175">
        <v>303</v>
      </c>
      <c r="B129" s="160" t="s">
        <v>198</v>
      </c>
      <c r="C129" s="161">
        <v>106</v>
      </c>
      <c r="D129" s="182">
        <v>88</v>
      </c>
      <c r="E129" s="5">
        <f t="shared" si="8"/>
        <v>18</v>
      </c>
      <c r="F129" s="120">
        <f t="shared" si="6"/>
        <v>0.20454545454545456</v>
      </c>
      <c r="G129" s="88"/>
      <c r="H129" s="175"/>
      <c r="I129" s="160"/>
      <c r="J129" s="161"/>
      <c r="K129" s="182"/>
      <c r="M129" s="27"/>
    </row>
    <row r="130" spans="1:13" s="83" customFormat="1" x14ac:dyDescent="0.3">
      <c r="A130" s="175">
        <v>304</v>
      </c>
      <c r="B130" s="160" t="s">
        <v>101</v>
      </c>
      <c r="C130" s="161">
        <v>71</v>
      </c>
      <c r="D130" s="182">
        <v>80</v>
      </c>
      <c r="E130" s="5">
        <f t="shared" si="8"/>
        <v>-9</v>
      </c>
      <c r="F130" s="120">
        <f t="shared" si="6"/>
        <v>-0.1125</v>
      </c>
      <c r="G130" s="88"/>
      <c r="H130" s="175"/>
      <c r="I130" s="160"/>
      <c r="J130" s="161"/>
      <c r="K130" s="182"/>
      <c r="M130" s="27"/>
    </row>
    <row r="131" spans="1:13" s="83" customFormat="1" x14ac:dyDescent="0.3">
      <c r="A131" s="175">
        <v>305</v>
      </c>
      <c r="B131" s="160" t="s">
        <v>161</v>
      </c>
      <c r="C131" s="161">
        <v>388</v>
      </c>
      <c r="D131" s="182">
        <v>377</v>
      </c>
      <c r="E131" s="5">
        <f t="shared" si="8"/>
        <v>11</v>
      </c>
      <c r="F131" s="120">
        <f t="shared" si="6"/>
        <v>2.9177718832891247E-2</v>
      </c>
      <c r="G131" s="88"/>
      <c r="H131" s="175"/>
      <c r="I131" s="160"/>
      <c r="J131" s="161"/>
      <c r="K131" s="182"/>
      <c r="M131" s="27"/>
    </row>
    <row r="132" spans="1:13" s="83" customFormat="1" x14ac:dyDescent="0.3">
      <c r="A132" s="175">
        <v>306</v>
      </c>
      <c r="B132" s="160" t="s">
        <v>67</v>
      </c>
      <c r="C132" s="161">
        <v>71</v>
      </c>
      <c r="D132" s="182">
        <v>54</v>
      </c>
      <c r="E132" s="5">
        <f t="shared" si="8"/>
        <v>17</v>
      </c>
      <c r="F132" s="120">
        <f t="shared" si="6"/>
        <v>0.31481481481481483</v>
      </c>
      <c r="G132" s="88"/>
      <c r="H132" s="175"/>
      <c r="I132" s="160"/>
      <c r="J132" s="161"/>
      <c r="K132" s="182"/>
      <c r="M132" s="27"/>
    </row>
    <row r="133" spans="1:13" s="83" customFormat="1" x14ac:dyDescent="0.3">
      <c r="A133" s="175">
        <v>307</v>
      </c>
      <c r="B133" s="160" t="s">
        <v>153</v>
      </c>
      <c r="C133" s="161">
        <v>167</v>
      </c>
      <c r="D133" s="182">
        <v>195</v>
      </c>
      <c r="E133" s="5">
        <f t="shared" si="8"/>
        <v>-28</v>
      </c>
      <c r="F133" s="120">
        <f t="shared" si="6"/>
        <v>-0.14358974358974358</v>
      </c>
      <c r="G133" s="88"/>
      <c r="H133" s="175"/>
      <c r="I133" s="160"/>
      <c r="J133" s="161"/>
      <c r="K133" s="182"/>
      <c r="M133" s="27"/>
    </row>
    <row r="134" spans="1:13" s="83" customFormat="1" x14ac:dyDescent="0.3">
      <c r="A134" s="175">
        <v>308</v>
      </c>
      <c r="B134" s="160" t="s">
        <v>166</v>
      </c>
      <c r="C134" s="161">
        <v>33</v>
      </c>
      <c r="D134" s="182">
        <v>45</v>
      </c>
      <c r="E134" s="5">
        <f t="shared" si="8"/>
        <v>-12</v>
      </c>
      <c r="F134" s="120">
        <f t="shared" si="6"/>
        <v>-0.26666666666666666</v>
      </c>
      <c r="G134" s="88"/>
      <c r="H134" s="175"/>
      <c r="I134" s="160"/>
      <c r="J134" s="161"/>
      <c r="K134" s="182"/>
      <c r="M134" s="27"/>
    </row>
    <row r="135" spans="1:13" s="83" customFormat="1" x14ac:dyDescent="0.3">
      <c r="A135" s="175">
        <v>309</v>
      </c>
      <c r="B135" s="160" t="s">
        <v>156</v>
      </c>
      <c r="C135" s="161">
        <v>29</v>
      </c>
      <c r="D135" s="182">
        <v>21</v>
      </c>
      <c r="E135" s="5">
        <f t="shared" si="8"/>
        <v>8</v>
      </c>
      <c r="F135" s="120">
        <f t="shared" si="6"/>
        <v>0.38095238095238093</v>
      </c>
      <c r="G135" s="88"/>
      <c r="H135" s="175"/>
      <c r="I135" s="160"/>
      <c r="J135" s="161"/>
      <c r="K135" s="182"/>
      <c r="M135" s="27"/>
    </row>
    <row r="136" spans="1:13" s="83" customFormat="1" x14ac:dyDescent="0.3">
      <c r="A136" s="175">
        <v>310</v>
      </c>
      <c r="B136" s="160" t="s">
        <v>135</v>
      </c>
      <c r="C136" s="161">
        <v>5</v>
      </c>
      <c r="D136" s="182">
        <v>11</v>
      </c>
      <c r="E136" s="5">
        <f t="shared" si="8"/>
        <v>-6</v>
      </c>
      <c r="F136" s="120">
        <f t="shared" si="6"/>
        <v>-0.54545454545454541</v>
      </c>
      <c r="G136" s="88"/>
      <c r="H136" s="175"/>
      <c r="I136" s="160"/>
      <c r="J136" s="161"/>
      <c r="K136" s="182"/>
      <c r="M136" s="27"/>
    </row>
    <row r="137" spans="1:13" s="83" customFormat="1" x14ac:dyDescent="0.3">
      <c r="A137" s="175">
        <v>311</v>
      </c>
      <c r="B137" s="160" t="s">
        <v>219</v>
      </c>
      <c r="C137" s="161">
        <v>114</v>
      </c>
      <c r="D137" s="182">
        <v>125</v>
      </c>
      <c r="E137" s="5">
        <f t="shared" si="8"/>
        <v>-11</v>
      </c>
      <c r="F137" s="120">
        <f t="shared" si="6"/>
        <v>-8.7999999999999995E-2</v>
      </c>
      <c r="G137" s="88"/>
      <c r="H137" s="175"/>
      <c r="I137" s="160"/>
      <c r="J137" s="161"/>
      <c r="K137" s="182"/>
      <c r="M137" s="27"/>
    </row>
    <row r="138" spans="1:13" s="83" customFormat="1" x14ac:dyDescent="0.3">
      <c r="A138" s="175">
        <v>312</v>
      </c>
      <c r="B138" s="160" t="s">
        <v>220</v>
      </c>
      <c r="C138" s="161">
        <v>46</v>
      </c>
      <c r="D138" s="182">
        <v>65</v>
      </c>
      <c r="E138" s="5">
        <f t="shared" si="8"/>
        <v>-19</v>
      </c>
      <c r="F138" s="120">
        <f t="shared" si="6"/>
        <v>-0.29230769230769232</v>
      </c>
      <c r="G138" s="88"/>
      <c r="H138" s="175"/>
      <c r="I138" s="160"/>
      <c r="J138" s="161"/>
      <c r="K138" s="182"/>
      <c r="M138" s="27"/>
    </row>
    <row r="139" spans="1:13" s="83" customFormat="1" x14ac:dyDescent="0.3">
      <c r="A139" s="175">
        <v>313</v>
      </c>
      <c r="B139" s="160" t="s">
        <v>106</v>
      </c>
      <c r="C139" s="161">
        <v>10</v>
      </c>
      <c r="D139" s="182">
        <v>1</v>
      </c>
      <c r="E139" s="5">
        <f t="shared" si="8"/>
        <v>9</v>
      </c>
      <c r="F139" s="120">
        <f t="shared" si="6"/>
        <v>9</v>
      </c>
      <c r="G139" s="88"/>
      <c r="H139" s="175"/>
      <c r="I139" s="160"/>
      <c r="J139" s="161"/>
      <c r="K139" s="182"/>
      <c r="M139" s="27"/>
    </row>
    <row r="140" spans="1:13" s="83" customFormat="1" x14ac:dyDescent="0.3">
      <c r="A140" s="175">
        <v>314</v>
      </c>
      <c r="B140" s="160" t="s">
        <v>162</v>
      </c>
      <c r="C140" s="161">
        <v>63</v>
      </c>
      <c r="D140" s="182">
        <v>37</v>
      </c>
      <c r="E140" s="5">
        <f t="shared" si="8"/>
        <v>26</v>
      </c>
      <c r="F140" s="120">
        <f t="shared" si="6"/>
        <v>0.70270270270270274</v>
      </c>
      <c r="G140" s="88"/>
      <c r="H140" s="175"/>
      <c r="I140" s="160"/>
      <c r="J140" s="161"/>
      <c r="K140" s="182"/>
      <c r="M140" s="27"/>
    </row>
    <row r="141" spans="1:13" s="83" customFormat="1" x14ac:dyDescent="0.3">
      <c r="A141" s="175">
        <v>315</v>
      </c>
      <c r="B141" s="160" t="s">
        <v>83</v>
      </c>
      <c r="C141" s="161">
        <v>27</v>
      </c>
      <c r="D141" s="182">
        <v>27</v>
      </c>
      <c r="E141" s="5">
        <f t="shared" si="8"/>
        <v>0</v>
      </c>
      <c r="F141" s="120">
        <f t="shared" si="6"/>
        <v>0</v>
      </c>
      <c r="G141" s="88"/>
      <c r="H141" s="175"/>
      <c r="I141" s="160"/>
      <c r="J141" s="161"/>
      <c r="K141" s="182"/>
      <c r="M141" s="27"/>
    </row>
    <row r="142" spans="1:13" s="83" customFormat="1" x14ac:dyDescent="0.3">
      <c r="A142" s="175">
        <v>316</v>
      </c>
      <c r="B142" s="160" t="s">
        <v>110</v>
      </c>
      <c r="C142" s="161">
        <v>21</v>
      </c>
      <c r="D142" s="182">
        <v>28</v>
      </c>
      <c r="E142" s="5">
        <f t="shared" si="8"/>
        <v>-7</v>
      </c>
      <c r="F142" s="120">
        <f t="shared" si="6"/>
        <v>-0.25</v>
      </c>
      <c r="G142" s="88"/>
      <c r="H142" s="175"/>
      <c r="I142" s="160"/>
      <c r="J142" s="161"/>
      <c r="K142" s="182"/>
      <c r="M142" s="27"/>
    </row>
    <row r="143" spans="1:13" s="83" customFormat="1" x14ac:dyDescent="0.3">
      <c r="A143" s="175">
        <v>317</v>
      </c>
      <c r="B143" s="160" t="s">
        <v>121</v>
      </c>
      <c r="C143" s="161">
        <v>17</v>
      </c>
      <c r="D143" s="182">
        <v>13</v>
      </c>
      <c r="E143" s="5">
        <f t="shared" si="8"/>
        <v>4</v>
      </c>
      <c r="F143" s="120">
        <f t="shared" si="6"/>
        <v>0.30769230769230771</v>
      </c>
      <c r="G143" s="88"/>
      <c r="H143" s="175"/>
      <c r="I143" s="160"/>
      <c r="J143" s="161"/>
      <c r="K143" s="182"/>
      <c r="M143" s="27"/>
    </row>
    <row r="144" spans="1:13" s="83" customFormat="1" x14ac:dyDescent="0.3">
      <c r="A144" s="175">
        <v>318</v>
      </c>
      <c r="B144" s="160" t="s">
        <v>238</v>
      </c>
      <c r="C144" s="161">
        <v>121</v>
      </c>
      <c r="D144" s="182">
        <v>117</v>
      </c>
      <c r="E144" s="5">
        <f t="shared" si="8"/>
        <v>4</v>
      </c>
      <c r="F144" s="120">
        <f t="shared" si="6"/>
        <v>3.4188034188034191E-2</v>
      </c>
      <c r="G144" s="88"/>
      <c r="H144" s="175"/>
      <c r="I144" s="160"/>
      <c r="J144" s="161"/>
      <c r="K144" s="182"/>
      <c r="M144" s="27"/>
    </row>
    <row r="145" spans="1:13" s="83" customFormat="1" x14ac:dyDescent="0.3">
      <c r="A145" s="175">
        <v>320</v>
      </c>
      <c r="B145" s="160" t="s">
        <v>202</v>
      </c>
      <c r="C145" s="161">
        <v>81</v>
      </c>
      <c r="D145" s="182">
        <v>64</v>
      </c>
      <c r="E145" s="5">
        <f t="shared" si="8"/>
        <v>17</v>
      </c>
      <c r="F145" s="120">
        <f t="shared" si="6"/>
        <v>0.265625</v>
      </c>
      <c r="G145" s="88"/>
      <c r="H145" s="175"/>
      <c r="I145" s="160"/>
      <c r="J145" s="161"/>
      <c r="K145" s="182"/>
      <c r="M145" s="27"/>
    </row>
    <row r="146" spans="1:13" s="83" customFormat="1" x14ac:dyDescent="0.3">
      <c r="A146" s="175">
        <v>321</v>
      </c>
      <c r="B146" s="160" t="s">
        <v>180</v>
      </c>
      <c r="C146" s="161">
        <v>42</v>
      </c>
      <c r="D146" s="182">
        <v>63</v>
      </c>
      <c r="E146" s="5">
        <f t="shared" si="8"/>
        <v>-21</v>
      </c>
      <c r="F146" s="120">
        <f t="shared" si="6"/>
        <v>-0.33333333333333331</v>
      </c>
      <c r="G146" s="88"/>
      <c r="H146" s="175"/>
      <c r="I146" s="160"/>
      <c r="J146" s="161"/>
      <c r="K146" s="182"/>
      <c r="M146" s="27"/>
    </row>
    <row r="147" spans="1:13" s="83" customFormat="1" x14ac:dyDescent="0.3">
      <c r="A147" s="175">
        <v>322</v>
      </c>
      <c r="B147" s="160" t="s">
        <v>228</v>
      </c>
      <c r="C147" s="161">
        <v>98</v>
      </c>
      <c r="D147" s="182">
        <v>72</v>
      </c>
      <c r="E147" s="5">
        <f t="shared" si="8"/>
        <v>26</v>
      </c>
      <c r="F147" s="120">
        <f t="shared" si="6"/>
        <v>0.3611111111111111</v>
      </c>
      <c r="G147" s="88"/>
      <c r="H147" s="175"/>
      <c r="I147" s="160"/>
      <c r="J147" s="161"/>
      <c r="K147" s="182"/>
      <c r="M147" s="27"/>
    </row>
    <row r="148" spans="1:13" s="83" customFormat="1" x14ac:dyDescent="0.3">
      <c r="A148" s="175">
        <v>323</v>
      </c>
      <c r="B148" s="160" t="s">
        <v>127</v>
      </c>
      <c r="C148" s="161">
        <v>24</v>
      </c>
      <c r="D148" s="182">
        <v>14</v>
      </c>
      <c r="E148" s="5">
        <f t="shared" si="8"/>
        <v>10</v>
      </c>
      <c r="F148" s="120">
        <f t="shared" si="6"/>
        <v>0.7142857142857143</v>
      </c>
      <c r="G148" s="88"/>
      <c r="H148" s="175"/>
      <c r="I148" s="160"/>
      <c r="J148" s="161"/>
      <c r="K148" s="182"/>
      <c r="M148" s="27"/>
    </row>
    <row r="149" spans="1:13" s="83" customFormat="1" x14ac:dyDescent="0.3">
      <c r="A149" s="175">
        <v>324</v>
      </c>
      <c r="B149" s="160" t="s">
        <v>57</v>
      </c>
      <c r="C149" s="161">
        <v>51</v>
      </c>
      <c r="D149" s="182">
        <v>11</v>
      </c>
      <c r="E149" s="5">
        <f t="shared" si="8"/>
        <v>40</v>
      </c>
      <c r="F149" s="120">
        <f t="shared" ref="F149:F211" si="9">E149/D149</f>
        <v>3.6363636363636362</v>
      </c>
      <c r="G149" s="88"/>
      <c r="H149" s="175"/>
      <c r="I149" s="160"/>
      <c r="J149" s="161"/>
      <c r="K149" s="182"/>
      <c r="M149" s="27"/>
    </row>
    <row r="150" spans="1:13" s="83" customFormat="1" x14ac:dyDescent="0.3">
      <c r="A150" s="175">
        <v>325</v>
      </c>
      <c r="B150" s="160" t="s">
        <v>47</v>
      </c>
      <c r="C150" s="161">
        <v>48</v>
      </c>
      <c r="D150" s="182">
        <v>46</v>
      </c>
      <c r="E150" s="5">
        <f t="shared" si="8"/>
        <v>2</v>
      </c>
      <c r="F150" s="120">
        <f t="shared" si="9"/>
        <v>4.3478260869565216E-2</v>
      </c>
      <c r="G150" s="88"/>
      <c r="H150" s="175"/>
      <c r="I150" s="160"/>
      <c r="J150" s="161"/>
      <c r="K150" s="182"/>
      <c r="M150" s="27"/>
    </row>
    <row r="151" spans="1:13" s="83" customFormat="1" x14ac:dyDescent="0.3">
      <c r="A151" s="175">
        <v>326</v>
      </c>
      <c r="B151" s="160" t="s">
        <v>122</v>
      </c>
      <c r="C151" s="161">
        <v>15</v>
      </c>
      <c r="D151" s="182">
        <v>1</v>
      </c>
      <c r="E151" s="5">
        <f t="shared" si="8"/>
        <v>14</v>
      </c>
      <c r="F151" s="120">
        <f t="shared" si="9"/>
        <v>14</v>
      </c>
      <c r="G151" s="88"/>
      <c r="H151" s="175"/>
      <c r="I151" s="160"/>
      <c r="J151" s="161"/>
      <c r="K151" s="182"/>
      <c r="M151" s="27"/>
    </row>
    <row r="152" spans="1:13" s="83" customFormat="1" x14ac:dyDescent="0.3">
      <c r="A152" s="175">
        <v>327</v>
      </c>
      <c r="B152" s="160" t="s">
        <v>17</v>
      </c>
      <c r="C152" s="161">
        <v>216</v>
      </c>
      <c r="D152" s="182">
        <v>250</v>
      </c>
      <c r="E152" s="5">
        <f t="shared" si="8"/>
        <v>-34</v>
      </c>
      <c r="F152" s="120">
        <f t="shared" si="9"/>
        <v>-0.13600000000000001</v>
      </c>
      <c r="G152" s="88"/>
      <c r="H152" s="175"/>
      <c r="I152" s="160"/>
      <c r="J152" s="161"/>
      <c r="K152" s="182"/>
      <c r="M152" s="27"/>
    </row>
    <row r="153" spans="1:13" s="83" customFormat="1" x14ac:dyDescent="0.3">
      <c r="A153" s="175">
        <v>328</v>
      </c>
      <c r="B153" s="160" t="s">
        <v>143</v>
      </c>
      <c r="C153" s="161">
        <v>862</v>
      </c>
      <c r="D153" s="182">
        <v>815</v>
      </c>
      <c r="E153" s="5">
        <f t="shared" ref="E153:E218" si="10">C153-D153</f>
        <v>47</v>
      </c>
      <c r="F153" s="120">
        <f t="shared" si="9"/>
        <v>5.7668711656441718E-2</v>
      </c>
      <c r="G153" s="88"/>
      <c r="H153" s="175"/>
      <c r="I153" s="160"/>
      <c r="J153" s="161"/>
      <c r="K153" s="182"/>
      <c r="M153" s="27"/>
    </row>
    <row r="154" spans="1:13" s="83" customFormat="1" x14ac:dyDescent="0.3">
      <c r="A154" s="175">
        <v>329</v>
      </c>
      <c r="B154" s="160" t="s">
        <v>43</v>
      </c>
      <c r="C154" s="161">
        <v>169</v>
      </c>
      <c r="D154" s="182">
        <v>242</v>
      </c>
      <c r="E154" s="5">
        <f t="shared" si="10"/>
        <v>-73</v>
      </c>
      <c r="F154" s="120">
        <f t="shared" si="9"/>
        <v>-0.30165289256198347</v>
      </c>
      <c r="G154" s="88"/>
      <c r="H154" s="175"/>
      <c r="I154" s="160"/>
      <c r="J154" s="161"/>
      <c r="K154" s="182"/>
      <c r="M154" s="27"/>
    </row>
    <row r="155" spans="1:13" s="83" customFormat="1" x14ac:dyDescent="0.3">
      <c r="A155" s="175">
        <v>330</v>
      </c>
      <c r="B155" s="160" t="s">
        <v>86</v>
      </c>
      <c r="C155" s="161">
        <v>31</v>
      </c>
      <c r="D155" s="182">
        <v>23</v>
      </c>
      <c r="E155" s="5">
        <f t="shared" si="10"/>
        <v>8</v>
      </c>
      <c r="F155" s="120">
        <f t="shared" si="9"/>
        <v>0.34782608695652173</v>
      </c>
      <c r="G155" s="88"/>
      <c r="H155" s="175"/>
      <c r="I155" s="160"/>
      <c r="J155" s="161"/>
      <c r="K155" s="182"/>
      <c r="M155" s="27"/>
    </row>
    <row r="156" spans="1:13" s="83" customFormat="1" x14ac:dyDescent="0.3">
      <c r="A156" s="175">
        <v>331</v>
      </c>
      <c r="B156" s="160" t="s">
        <v>151</v>
      </c>
      <c r="C156" s="161">
        <v>168</v>
      </c>
      <c r="D156" s="182">
        <v>144</v>
      </c>
      <c r="E156" s="5">
        <f t="shared" si="10"/>
        <v>24</v>
      </c>
      <c r="F156" s="120">
        <f t="shared" si="9"/>
        <v>0.16666666666666666</v>
      </c>
      <c r="G156" s="88"/>
      <c r="H156" s="175"/>
      <c r="I156" s="160"/>
      <c r="J156" s="161"/>
      <c r="K156" s="182"/>
      <c r="M156" s="27"/>
    </row>
    <row r="157" spans="1:13" s="83" customFormat="1" x14ac:dyDescent="0.3">
      <c r="A157" s="175">
        <v>332</v>
      </c>
      <c r="B157" s="160" t="s">
        <v>211</v>
      </c>
      <c r="C157" s="161">
        <v>284</v>
      </c>
      <c r="D157" s="182">
        <v>268</v>
      </c>
      <c r="E157" s="5">
        <f t="shared" si="10"/>
        <v>16</v>
      </c>
      <c r="F157" s="120">
        <f t="shared" si="9"/>
        <v>5.9701492537313432E-2</v>
      </c>
      <c r="G157" s="88"/>
      <c r="H157" s="175"/>
      <c r="I157" s="160"/>
      <c r="J157" s="161"/>
      <c r="K157" s="182"/>
      <c r="M157" s="27"/>
    </row>
    <row r="158" spans="1:13" s="83" customFormat="1" x14ac:dyDescent="0.3">
      <c r="A158" s="175">
        <v>333</v>
      </c>
      <c r="B158" s="160" t="s">
        <v>261</v>
      </c>
      <c r="C158" s="161">
        <v>54</v>
      </c>
      <c r="D158" s="182">
        <v>34</v>
      </c>
      <c r="E158" s="5">
        <f t="shared" si="10"/>
        <v>20</v>
      </c>
      <c r="F158" s="120">
        <f t="shared" si="9"/>
        <v>0.58823529411764708</v>
      </c>
      <c r="G158" s="88"/>
      <c r="H158" s="175"/>
      <c r="I158" s="160"/>
      <c r="J158" s="161"/>
      <c r="K158" s="182"/>
      <c r="M158" s="27"/>
    </row>
    <row r="159" spans="1:13" s="83" customFormat="1" x14ac:dyDescent="0.3">
      <c r="A159" s="175">
        <v>334</v>
      </c>
      <c r="B159" s="160" t="s">
        <v>297</v>
      </c>
      <c r="C159" s="161">
        <v>8</v>
      </c>
      <c r="D159" s="182">
        <v>6</v>
      </c>
      <c r="E159" s="5">
        <f t="shared" si="10"/>
        <v>2</v>
      </c>
      <c r="F159" s="120">
        <f t="shared" si="9"/>
        <v>0.33333333333333331</v>
      </c>
      <c r="G159" s="88"/>
      <c r="H159" s="175"/>
      <c r="I159" s="160"/>
      <c r="J159" s="161"/>
      <c r="K159" s="182"/>
      <c r="M159" s="27"/>
    </row>
    <row r="160" spans="1:13" s="83" customFormat="1" x14ac:dyDescent="0.3">
      <c r="A160" s="175">
        <v>335</v>
      </c>
      <c r="B160" s="160" t="s">
        <v>350</v>
      </c>
      <c r="C160" s="161">
        <v>2</v>
      </c>
      <c r="D160" s="182">
        <v>3</v>
      </c>
      <c r="E160" s="5">
        <f t="shared" si="10"/>
        <v>-1</v>
      </c>
      <c r="F160" s="120">
        <f t="shared" si="9"/>
        <v>-0.33333333333333331</v>
      </c>
      <c r="G160" s="88"/>
      <c r="H160" s="175"/>
      <c r="I160" s="160"/>
      <c r="J160" s="161"/>
      <c r="K160" s="182"/>
      <c r="M160" s="27"/>
    </row>
    <row r="161" spans="1:13" s="83" customFormat="1" x14ac:dyDescent="0.3">
      <c r="A161" s="175">
        <v>340</v>
      </c>
      <c r="B161" s="160" t="s">
        <v>229</v>
      </c>
      <c r="C161" s="161">
        <v>590</v>
      </c>
      <c r="D161" s="182">
        <v>582</v>
      </c>
      <c r="E161" s="5">
        <f t="shared" si="10"/>
        <v>8</v>
      </c>
      <c r="F161" s="120">
        <f t="shared" si="9"/>
        <v>1.3745704467353952E-2</v>
      </c>
      <c r="G161" s="88"/>
      <c r="H161" s="175"/>
      <c r="I161" s="160"/>
      <c r="J161" s="161"/>
      <c r="K161" s="182"/>
      <c r="M161" s="27"/>
    </row>
    <row r="162" spans="1:13" s="83" customFormat="1" x14ac:dyDescent="0.3">
      <c r="A162" s="175">
        <v>341</v>
      </c>
      <c r="B162" s="160" t="s">
        <v>380</v>
      </c>
      <c r="C162" s="161">
        <v>2</v>
      </c>
      <c r="D162" s="182">
        <v>0</v>
      </c>
      <c r="E162" s="5">
        <f t="shared" si="10"/>
        <v>2</v>
      </c>
      <c r="F162" s="120"/>
      <c r="G162" s="88"/>
      <c r="H162" s="175"/>
      <c r="I162" s="160"/>
      <c r="J162" s="161"/>
      <c r="K162" s="182"/>
      <c r="M162" s="27"/>
    </row>
    <row r="163" spans="1:13" s="83" customFormat="1" x14ac:dyDescent="0.3">
      <c r="A163" s="175">
        <v>342</v>
      </c>
      <c r="B163" s="160" t="s">
        <v>346</v>
      </c>
      <c r="C163" s="161">
        <v>85</v>
      </c>
      <c r="D163" s="182">
        <v>45</v>
      </c>
      <c r="E163" s="5">
        <f t="shared" si="10"/>
        <v>40</v>
      </c>
      <c r="F163" s="120">
        <f t="shared" si="9"/>
        <v>0.88888888888888884</v>
      </c>
      <c r="G163" s="88"/>
      <c r="H163" s="175"/>
      <c r="I163" s="160"/>
      <c r="J163" s="161"/>
      <c r="K163" s="182"/>
      <c r="M163" s="27"/>
    </row>
    <row r="164" spans="1:13" s="83" customFormat="1" x14ac:dyDescent="0.3">
      <c r="A164" s="116"/>
      <c r="B164" s="117" t="s">
        <v>22</v>
      </c>
      <c r="C164" s="114">
        <f>SUM(C127:C163)</f>
        <v>4572</v>
      </c>
      <c r="D164" s="114">
        <f t="shared" ref="D164:E164" si="11">SUM(D127:D163)</f>
        <v>4412</v>
      </c>
      <c r="E164" s="114">
        <f t="shared" si="11"/>
        <v>160</v>
      </c>
      <c r="F164" s="121">
        <f t="shared" si="9"/>
        <v>3.6264732547597461E-2</v>
      </c>
      <c r="G164" s="88"/>
      <c r="H164" s="89"/>
      <c r="I164" s="2"/>
      <c r="J164" s="5"/>
      <c r="M164" s="27"/>
    </row>
    <row r="165" spans="1:13" s="83" customFormat="1" x14ac:dyDescent="0.3">
      <c r="A165" s="116"/>
      <c r="B165" s="113"/>
      <c r="C165" s="115"/>
      <c r="D165" s="115"/>
      <c r="E165" s="5"/>
      <c r="F165" s="120"/>
      <c r="G165" s="88"/>
      <c r="H165" s="89"/>
      <c r="I165" s="2"/>
      <c r="J165" s="5"/>
      <c r="M165" s="27"/>
    </row>
    <row r="166" spans="1:13" s="83" customFormat="1" ht="18" x14ac:dyDescent="0.35">
      <c r="A166" s="116"/>
      <c r="B166" s="99" t="s">
        <v>315</v>
      </c>
      <c r="C166" s="115"/>
      <c r="D166" s="115"/>
      <c r="E166" s="5"/>
      <c r="F166" s="120"/>
      <c r="G166" s="88"/>
      <c r="H166" s="89"/>
      <c r="I166" s="2"/>
      <c r="J166" s="5"/>
      <c r="M166" s="27"/>
    </row>
    <row r="167" spans="1:13" s="83" customFormat="1" x14ac:dyDescent="0.3">
      <c r="A167" s="175">
        <v>402</v>
      </c>
      <c r="B167" s="160" t="s">
        <v>60</v>
      </c>
      <c r="C167" s="161">
        <v>190</v>
      </c>
      <c r="D167" s="182">
        <v>143</v>
      </c>
      <c r="E167" s="5">
        <f t="shared" si="10"/>
        <v>47</v>
      </c>
      <c r="F167" s="120">
        <f t="shared" si="9"/>
        <v>0.32867132867132864</v>
      </c>
      <c r="G167" s="88"/>
      <c r="H167" s="89"/>
      <c r="I167" s="2"/>
      <c r="J167" s="5"/>
      <c r="M167" s="27"/>
    </row>
    <row r="168" spans="1:13" s="83" customFormat="1" x14ac:dyDescent="0.3">
      <c r="A168" s="175">
        <v>403</v>
      </c>
      <c r="B168" s="160" t="s">
        <v>74</v>
      </c>
      <c r="C168" s="161">
        <v>235</v>
      </c>
      <c r="D168" s="182">
        <v>213</v>
      </c>
      <c r="E168" s="5">
        <f t="shared" si="10"/>
        <v>22</v>
      </c>
      <c r="F168" s="120">
        <f t="shared" si="9"/>
        <v>0.10328638497652583</v>
      </c>
      <c r="G168" s="88"/>
      <c r="H168" s="89"/>
      <c r="I168" s="2"/>
      <c r="J168" s="5"/>
      <c r="M168" s="27"/>
    </row>
    <row r="169" spans="1:13" s="83" customFormat="1" x14ac:dyDescent="0.3">
      <c r="A169" s="175">
        <v>404</v>
      </c>
      <c r="B169" s="160" t="s">
        <v>167</v>
      </c>
      <c r="C169" s="161">
        <v>94</v>
      </c>
      <c r="D169" s="182">
        <v>95</v>
      </c>
      <c r="E169" s="5">
        <f t="shared" si="10"/>
        <v>-1</v>
      </c>
      <c r="F169" s="120">
        <f t="shared" si="9"/>
        <v>-1.0526315789473684E-2</v>
      </c>
      <c r="G169" s="88"/>
      <c r="H169" s="89"/>
      <c r="I169" s="2"/>
      <c r="J169" s="5"/>
      <c r="M169" s="27"/>
    </row>
    <row r="170" spans="1:13" s="83" customFormat="1" x14ac:dyDescent="0.3">
      <c r="A170" s="175">
        <v>405</v>
      </c>
      <c r="B170" s="160" t="s">
        <v>102</v>
      </c>
      <c r="C170" s="161">
        <v>12</v>
      </c>
      <c r="D170" s="182">
        <v>23</v>
      </c>
      <c r="E170" s="5">
        <f t="shared" si="10"/>
        <v>-11</v>
      </c>
      <c r="F170" s="120">
        <f t="shared" si="9"/>
        <v>-0.47826086956521741</v>
      </c>
      <c r="G170" s="88"/>
      <c r="H170" s="89"/>
      <c r="I170" s="2"/>
      <c r="J170" s="5"/>
      <c r="M170" s="27"/>
    </row>
    <row r="171" spans="1:13" s="83" customFormat="1" x14ac:dyDescent="0.3">
      <c r="A171" s="175">
        <v>406</v>
      </c>
      <c r="B171" s="160" t="s">
        <v>128</v>
      </c>
      <c r="C171" s="161">
        <v>25</v>
      </c>
      <c r="D171" s="182">
        <v>22</v>
      </c>
      <c r="E171" s="5">
        <f t="shared" si="10"/>
        <v>3</v>
      </c>
      <c r="F171" s="120">
        <f t="shared" si="9"/>
        <v>0.13636363636363635</v>
      </c>
      <c r="G171" s="88"/>
      <c r="H171" s="89"/>
      <c r="I171" s="2"/>
      <c r="J171" s="5"/>
      <c r="M171" s="27"/>
    </row>
    <row r="172" spans="1:13" s="83" customFormat="1" x14ac:dyDescent="0.3">
      <c r="A172" s="175">
        <v>407</v>
      </c>
      <c r="B172" s="160" t="s">
        <v>136</v>
      </c>
      <c r="C172" s="161">
        <v>21</v>
      </c>
      <c r="D172" s="182">
        <v>22</v>
      </c>
      <c r="E172" s="5">
        <f t="shared" si="10"/>
        <v>-1</v>
      </c>
      <c r="F172" s="120">
        <f t="shared" si="9"/>
        <v>-4.5454545454545456E-2</v>
      </c>
      <c r="G172" s="88"/>
      <c r="H172" s="89"/>
      <c r="I172" s="2"/>
      <c r="J172" s="5"/>
      <c r="M172" s="27"/>
    </row>
    <row r="173" spans="1:13" s="83" customFormat="1" x14ac:dyDescent="0.3">
      <c r="A173" s="175">
        <v>408</v>
      </c>
      <c r="B173" s="160" t="s">
        <v>215</v>
      </c>
      <c r="C173" s="161">
        <v>265</v>
      </c>
      <c r="D173" s="182">
        <v>213</v>
      </c>
      <c r="E173" s="5">
        <f t="shared" si="10"/>
        <v>52</v>
      </c>
      <c r="F173" s="120">
        <f t="shared" si="9"/>
        <v>0.24413145539906103</v>
      </c>
      <c r="G173" s="88"/>
      <c r="H173" s="89"/>
      <c r="I173" s="2"/>
      <c r="J173" s="5"/>
      <c r="M173" s="27"/>
    </row>
    <row r="174" spans="1:13" s="83" customFormat="1" x14ac:dyDescent="0.3">
      <c r="A174" s="175">
        <v>409</v>
      </c>
      <c r="B174" s="160" t="s">
        <v>35</v>
      </c>
      <c r="C174" s="161">
        <v>112</v>
      </c>
      <c r="D174" s="182">
        <v>112</v>
      </c>
      <c r="E174" s="5">
        <f t="shared" si="10"/>
        <v>0</v>
      </c>
      <c r="F174" s="120">
        <f t="shared" si="9"/>
        <v>0</v>
      </c>
      <c r="G174" s="88"/>
      <c r="H174" s="89"/>
      <c r="I174" s="2"/>
      <c r="J174" s="5"/>
      <c r="M174" s="27"/>
    </row>
    <row r="175" spans="1:13" s="83" customFormat="1" x14ac:dyDescent="0.3">
      <c r="A175" s="175">
        <v>410</v>
      </c>
      <c r="B175" s="160" t="s">
        <v>7</v>
      </c>
      <c r="C175" s="161">
        <v>619</v>
      </c>
      <c r="D175" s="182">
        <v>564</v>
      </c>
      <c r="E175" s="5">
        <f t="shared" si="10"/>
        <v>55</v>
      </c>
      <c r="F175" s="120">
        <f t="shared" si="9"/>
        <v>9.7517730496453903E-2</v>
      </c>
      <c r="G175" s="88"/>
      <c r="H175" s="89"/>
      <c r="I175" s="2"/>
      <c r="J175" s="5"/>
      <c r="M175" s="27"/>
    </row>
    <row r="176" spans="1:13" s="83" customFormat="1" x14ac:dyDescent="0.3">
      <c r="A176" s="116"/>
      <c r="B176" s="117" t="s">
        <v>22</v>
      </c>
      <c r="C176" s="114">
        <f>SUM(C167:C175)</f>
        <v>1573</v>
      </c>
      <c r="D176" s="114">
        <f>SUM(D167:D175)</f>
        <v>1407</v>
      </c>
      <c r="E176" s="21">
        <f t="shared" ref="E176" si="12">C176-D176</f>
        <v>166</v>
      </c>
      <c r="F176" s="121">
        <f t="shared" si="9"/>
        <v>0.11798152096659559</v>
      </c>
      <c r="G176" s="88"/>
      <c r="H176" s="89"/>
      <c r="I176" s="2"/>
      <c r="J176" s="5"/>
      <c r="M176" s="27"/>
    </row>
    <row r="177" spans="1:13" s="83" customFormat="1" x14ac:dyDescent="0.3">
      <c r="A177" s="116"/>
      <c r="B177" s="113"/>
      <c r="C177" s="115"/>
      <c r="D177" s="115"/>
      <c r="E177" s="5"/>
      <c r="F177" s="120"/>
      <c r="G177" s="88"/>
      <c r="H177" s="89"/>
      <c r="I177" s="2"/>
      <c r="J177" s="5"/>
      <c r="M177" s="27"/>
    </row>
    <row r="178" spans="1:13" s="83" customFormat="1" ht="18" x14ac:dyDescent="0.35">
      <c r="A178" s="116"/>
      <c r="B178" s="99" t="s">
        <v>316</v>
      </c>
      <c r="C178" s="115"/>
      <c r="D178" s="115"/>
      <c r="E178" s="5"/>
      <c r="F178" s="120"/>
      <c r="G178" s="88"/>
      <c r="H178" s="89"/>
      <c r="I178" s="2"/>
      <c r="J178" s="5"/>
      <c r="M178" s="27"/>
    </row>
    <row r="179" spans="1:13" s="83" customFormat="1" x14ac:dyDescent="0.3">
      <c r="A179" s="175">
        <v>501</v>
      </c>
      <c r="B179" s="160" t="s">
        <v>103</v>
      </c>
      <c r="C179" s="161">
        <v>23</v>
      </c>
      <c r="D179" s="182">
        <v>25</v>
      </c>
      <c r="E179" s="5">
        <f t="shared" si="10"/>
        <v>-2</v>
      </c>
      <c r="F179" s="120">
        <f t="shared" si="9"/>
        <v>-0.08</v>
      </c>
      <c r="G179" s="88"/>
      <c r="H179" s="175"/>
      <c r="I179" s="160"/>
      <c r="J179" s="161"/>
      <c r="K179" s="182"/>
      <c r="M179" s="27"/>
    </row>
    <row r="180" spans="1:13" s="83" customFormat="1" x14ac:dyDescent="0.3">
      <c r="A180" s="175">
        <v>502</v>
      </c>
      <c r="B180" s="160" t="s">
        <v>208</v>
      </c>
      <c r="C180" s="161">
        <v>180</v>
      </c>
      <c r="D180" s="182">
        <v>151</v>
      </c>
      <c r="E180" s="5">
        <f t="shared" si="10"/>
        <v>29</v>
      </c>
      <c r="F180" s="120">
        <f t="shared" si="9"/>
        <v>0.19205298013245034</v>
      </c>
      <c r="G180" s="88"/>
      <c r="H180" s="175"/>
      <c r="I180" s="160"/>
      <c r="J180" s="161"/>
      <c r="K180" s="182"/>
      <c r="M180" s="27"/>
    </row>
    <row r="181" spans="1:13" s="83" customFormat="1" x14ac:dyDescent="0.3">
      <c r="A181" s="175">
        <v>503</v>
      </c>
      <c r="B181" s="160" t="s">
        <v>111</v>
      </c>
      <c r="C181" s="161">
        <v>63</v>
      </c>
      <c r="D181" s="182">
        <v>52</v>
      </c>
      <c r="E181" s="5">
        <f t="shared" si="10"/>
        <v>11</v>
      </c>
      <c r="F181" s="120">
        <f t="shared" si="9"/>
        <v>0.21153846153846154</v>
      </c>
      <c r="G181" s="88"/>
      <c r="H181" s="175"/>
      <c r="I181" s="160"/>
      <c r="J181" s="161"/>
      <c r="K181" s="182"/>
      <c r="M181" s="27"/>
    </row>
    <row r="182" spans="1:13" s="83" customFormat="1" x14ac:dyDescent="0.3">
      <c r="A182" s="175">
        <v>504</v>
      </c>
      <c r="B182" s="160" t="s">
        <v>235</v>
      </c>
      <c r="C182" s="161">
        <v>39</v>
      </c>
      <c r="D182" s="182">
        <v>19</v>
      </c>
      <c r="E182" s="5">
        <f t="shared" si="10"/>
        <v>20</v>
      </c>
      <c r="F182" s="120">
        <f t="shared" si="9"/>
        <v>1.0526315789473684</v>
      </c>
      <c r="G182" s="88"/>
      <c r="H182" s="175"/>
      <c r="I182" s="160"/>
      <c r="J182" s="161"/>
      <c r="K182" s="182"/>
      <c r="M182" s="27"/>
    </row>
    <row r="183" spans="1:13" s="83" customFormat="1" x14ac:dyDescent="0.3">
      <c r="A183" s="175">
        <v>505</v>
      </c>
      <c r="B183" s="160" t="s">
        <v>243</v>
      </c>
      <c r="C183" s="161">
        <v>118</v>
      </c>
      <c r="D183" s="182">
        <v>78</v>
      </c>
      <c r="E183" s="5">
        <f t="shared" si="10"/>
        <v>40</v>
      </c>
      <c r="F183" s="120">
        <f t="shared" si="9"/>
        <v>0.51282051282051277</v>
      </c>
      <c r="G183" s="88"/>
      <c r="H183" s="175"/>
      <c r="I183" s="160"/>
      <c r="J183" s="161"/>
      <c r="K183" s="182"/>
      <c r="M183" s="27"/>
    </row>
    <row r="184" spans="1:13" s="83" customFormat="1" x14ac:dyDescent="0.3">
      <c r="A184" s="175">
        <v>506</v>
      </c>
      <c r="B184" s="160" t="s">
        <v>246</v>
      </c>
      <c r="C184" s="161">
        <v>4</v>
      </c>
      <c r="D184" s="182">
        <v>1</v>
      </c>
      <c r="E184" s="5">
        <f t="shared" si="10"/>
        <v>3</v>
      </c>
      <c r="F184" s="120">
        <f t="shared" si="9"/>
        <v>3</v>
      </c>
      <c r="G184" s="88"/>
      <c r="H184" s="175"/>
      <c r="I184" s="160"/>
      <c r="J184" s="161"/>
      <c r="K184" s="182"/>
      <c r="M184" s="27"/>
    </row>
    <row r="185" spans="1:13" s="83" customFormat="1" x14ac:dyDescent="0.3">
      <c r="A185" s="175">
        <v>507</v>
      </c>
      <c r="B185" s="160" t="s">
        <v>181</v>
      </c>
      <c r="C185" s="161">
        <v>236</v>
      </c>
      <c r="D185" s="182">
        <v>199</v>
      </c>
      <c r="E185" s="5">
        <f t="shared" si="10"/>
        <v>37</v>
      </c>
      <c r="F185" s="120">
        <f t="shared" si="9"/>
        <v>0.18592964824120603</v>
      </c>
      <c r="G185" s="88"/>
      <c r="H185" s="175"/>
      <c r="I185" s="160"/>
      <c r="J185" s="161"/>
      <c r="K185" s="182"/>
      <c r="M185" s="27"/>
    </row>
    <row r="186" spans="1:13" s="83" customFormat="1" x14ac:dyDescent="0.3">
      <c r="A186" s="175">
        <v>508</v>
      </c>
      <c r="B186" s="160" t="s">
        <v>34</v>
      </c>
      <c r="C186" s="161">
        <v>757</v>
      </c>
      <c r="D186" s="182">
        <v>640</v>
      </c>
      <c r="E186" s="5">
        <f t="shared" si="10"/>
        <v>117</v>
      </c>
      <c r="F186" s="120">
        <f t="shared" si="9"/>
        <v>0.18281249999999999</v>
      </c>
      <c r="G186" s="88"/>
      <c r="H186" s="175"/>
      <c r="I186" s="160"/>
      <c r="J186" s="161"/>
      <c r="K186" s="182"/>
      <c r="M186" s="27"/>
    </row>
    <row r="187" spans="1:13" s="83" customFormat="1" x14ac:dyDescent="0.3">
      <c r="A187" s="175">
        <v>509</v>
      </c>
      <c r="B187" s="160" t="s">
        <v>168</v>
      </c>
      <c r="C187" s="161">
        <v>136</v>
      </c>
      <c r="D187" s="182">
        <v>147</v>
      </c>
      <c r="E187" s="5">
        <f t="shared" si="10"/>
        <v>-11</v>
      </c>
      <c r="F187" s="120">
        <f t="shared" si="9"/>
        <v>-7.4829931972789115E-2</v>
      </c>
      <c r="G187" s="88"/>
      <c r="H187" s="175"/>
      <c r="I187" s="160"/>
      <c r="J187" s="161"/>
      <c r="K187" s="182"/>
      <c r="M187" s="27"/>
    </row>
    <row r="188" spans="1:13" s="83" customFormat="1" x14ac:dyDescent="0.3">
      <c r="A188" s="175">
        <v>510</v>
      </c>
      <c r="B188" s="160" t="s">
        <v>72</v>
      </c>
      <c r="C188" s="161">
        <v>37</v>
      </c>
      <c r="D188" s="182">
        <v>62</v>
      </c>
      <c r="E188" s="5">
        <f t="shared" si="10"/>
        <v>-25</v>
      </c>
      <c r="F188" s="120">
        <f t="shared" si="9"/>
        <v>-0.40322580645161288</v>
      </c>
      <c r="G188" s="88"/>
      <c r="H188" s="175"/>
      <c r="I188" s="160"/>
      <c r="J188" s="161"/>
      <c r="K188" s="182"/>
      <c r="M188" s="27"/>
    </row>
    <row r="189" spans="1:13" s="83" customFormat="1" x14ac:dyDescent="0.3">
      <c r="A189" s="175">
        <v>512</v>
      </c>
      <c r="B189" s="160" t="s">
        <v>52</v>
      </c>
      <c r="C189" s="161">
        <v>75</v>
      </c>
      <c r="D189" s="182">
        <v>63</v>
      </c>
      <c r="E189" s="5">
        <f t="shared" si="10"/>
        <v>12</v>
      </c>
      <c r="F189" s="120">
        <f t="shared" si="9"/>
        <v>0.19047619047619047</v>
      </c>
      <c r="G189" s="88"/>
      <c r="H189" s="175"/>
      <c r="I189" s="160"/>
      <c r="J189" s="161"/>
      <c r="K189" s="182"/>
      <c r="M189" s="27"/>
    </row>
    <row r="190" spans="1:13" s="83" customFormat="1" x14ac:dyDescent="0.3">
      <c r="A190" s="175">
        <v>513</v>
      </c>
      <c r="B190" s="160" t="s">
        <v>41</v>
      </c>
      <c r="C190" s="161">
        <v>195</v>
      </c>
      <c r="D190" s="182">
        <v>174</v>
      </c>
      <c r="E190" s="5">
        <f t="shared" si="10"/>
        <v>21</v>
      </c>
      <c r="F190" s="120">
        <f t="shared" si="9"/>
        <v>0.1206896551724138</v>
      </c>
      <c r="G190" s="88"/>
      <c r="H190" s="175"/>
      <c r="I190" s="160"/>
      <c r="J190" s="161"/>
      <c r="K190" s="182"/>
      <c r="M190" s="27"/>
    </row>
    <row r="191" spans="1:13" s="83" customFormat="1" x14ac:dyDescent="0.3">
      <c r="A191" s="175">
        <v>514</v>
      </c>
      <c r="B191" s="160" t="s">
        <v>6</v>
      </c>
      <c r="C191" s="161">
        <v>1793</v>
      </c>
      <c r="D191" s="182">
        <v>1713</v>
      </c>
      <c r="E191" s="5">
        <f t="shared" si="10"/>
        <v>80</v>
      </c>
      <c r="F191" s="120">
        <f t="shared" si="9"/>
        <v>4.6701692936368944E-2</v>
      </c>
      <c r="G191" s="88"/>
      <c r="H191" s="175"/>
      <c r="I191" s="160"/>
      <c r="J191" s="161"/>
      <c r="K191" s="182"/>
      <c r="M191" s="27"/>
    </row>
    <row r="192" spans="1:13" s="83" customFormat="1" x14ac:dyDescent="0.3">
      <c r="A192" s="175">
        <v>515</v>
      </c>
      <c r="B192" s="160" t="s">
        <v>326</v>
      </c>
      <c r="C192" s="161">
        <v>0</v>
      </c>
      <c r="D192" s="182">
        <v>1</v>
      </c>
      <c r="E192" s="5">
        <f t="shared" si="10"/>
        <v>-1</v>
      </c>
      <c r="F192" s="120"/>
      <c r="G192" s="88"/>
      <c r="H192" s="175"/>
      <c r="I192" s="160"/>
      <c r="J192" s="161"/>
      <c r="K192" s="182"/>
      <c r="M192" s="27"/>
    </row>
    <row r="193" spans="1:13" s="83" customFormat="1" x14ac:dyDescent="0.3">
      <c r="A193" s="175">
        <v>516</v>
      </c>
      <c r="B193" s="160" t="s">
        <v>54</v>
      </c>
      <c r="C193" s="161">
        <v>96</v>
      </c>
      <c r="D193" s="182">
        <v>97</v>
      </c>
      <c r="E193" s="5">
        <f t="shared" si="10"/>
        <v>-1</v>
      </c>
      <c r="F193" s="120">
        <f t="shared" si="9"/>
        <v>-1.0309278350515464E-2</v>
      </c>
      <c r="G193" s="88"/>
      <c r="H193" s="175"/>
      <c r="I193" s="160"/>
      <c r="J193" s="161"/>
      <c r="K193" s="182"/>
      <c r="M193" s="27"/>
    </row>
    <row r="194" spans="1:13" s="83" customFormat="1" x14ac:dyDescent="0.3">
      <c r="A194" s="175">
        <v>518</v>
      </c>
      <c r="B194" s="160" t="s">
        <v>82</v>
      </c>
      <c r="C194" s="161">
        <v>61</v>
      </c>
      <c r="D194" s="182">
        <v>59</v>
      </c>
      <c r="E194" s="5">
        <f t="shared" si="10"/>
        <v>2</v>
      </c>
      <c r="F194" s="120">
        <f t="shared" si="9"/>
        <v>3.3898305084745763E-2</v>
      </c>
      <c r="G194" s="88"/>
      <c r="H194" s="175"/>
      <c r="I194" s="160"/>
      <c r="J194" s="161"/>
      <c r="K194" s="182"/>
      <c r="M194" s="27"/>
    </row>
    <row r="195" spans="1:13" s="83" customFormat="1" x14ac:dyDescent="0.3">
      <c r="A195" s="175">
        <v>519</v>
      </c>
      <c r="B195" s="160" t="s">
        <v>29</v>
      </c>
      <c r="C195" s="161">
        <v>152</v>
      </c>
      <c r="D195" s="182">
        <v>108</v>
      </c>
      <c r="E195" s="5">
        <f t="shared" si="10"/>
        <v>44</v>
      </c>
      <c r="F195" s="120">
        <f t="shared" si="9"/>
        <v>0.40740740740740738</v>
      </c>
      <c r="G195" s="88"/>
      <c r="H195" s="175"/>
      <c r="I195" s="160"/>
      <c r="J195" s="161"/>
      <c r="K195" s="182"/>
      <c r="M195" s="27"/>
    </row>
    <row r="196" spans="1:13" s="83" customFormat="1" x14ac:dyDescent="0.3">
      <c r="A196" s="175">
        <v>520</v>
      </c>
      <c r="B196" s="160" t="s">
        <v>51</v>
      </c>
      <c r="C196" s="161">
        <v>52</v>
      </c>
      <c r="D196" s="182">
        <v>40</v>
      </c>
      <c r="E196" s="5">
        <f t="shared" si="10"/>
        <v>12</v>
      </c>
      <c r="F196" s="120">
        <f t="shared" si="9"/>
        <v>0.3</v>
      </c>
      <c r="G196" s="88"/>
      <c r="H196" s="175"/>
      <c r="I196" s="160"/>
      <c r="J196" s="161"/>
      <c r="K196" s="182"/>
      <c r="M196" s="27"/>
    </row>
    <row r="197" spans="1:13" s="83" customFormat="1" x14ac:dyDescent="0.3">
      <c r="A197" s="175">
        <v>521</v>
      </c>
      <c r="B197" s="160" t="s">
        <v>107</v>
      </c>
      <c r="C197" s="161">
        <v>10</v>
      </c>
      <c r="D197" s="182">
        <v>39</v>
      </c>
      <c r="E197" s="5">
        <f t="shared" si="10"/>
        <v>-29</v>
      </c>
      <c r="F197" s="120">
        <f t="shared" si="9"/>
        <v>-0.74358974358974361</v>
      </c>
      <c r="G197" s="88"/>
      <c r="H197" s="175"/>
      <c r="I197" s="160"/>
      <c r="J197" s="161"/>
      <c r="K197" s="182"/>
      <c r="M197" s="27"/>
    </row>
    <row r="198" spans="1:13" s="83" customFormat="1" x14ac:dyDescent="0.3">
      <c r="A198" s="175">
        <v>522</v>
      </c>
      <c r="B198" s="160" t="s">
        <v>262</v>
      </c>
      <c r="C198" s="161">
        <v>576</v>
      </c>
      <c r="D198" s="182">
        <v>559</v>
      </c>
      <c r="E198" s="5">
        <f t="shared" si="10"/>
        <v>17</v>
      </c>
      <c r="F198" s="120">
        <f t="shared" si="9"/>
        <v>3.041144901610018E-2</v>
      </c>
      <c r="G198" s="88"/>
      <c r="H198" s="175"/>
      <c r="I198" s="160"/>
      <c r="J198" s="161"/>
      <c r="K198" s="182"/>
      <c r="M198" s="27"/>
    </row>
    <row r="199" spans="1:13" s="83" customFormat="1" x14ac:dyDescent="0.3">
      <c r="A199" s="175">
        <v>523</v>
      </c>
      <c r="B199" s="160" t="s">
        <v>129</v>
      </c>
      <c r="C199" s="161">
        <v>12</v>
      </c>
      <c r="D199" s="182">
        <v>18</v>
      </c>
      <c r="E199" s="5">
        <f t="shared" si="10"/>
        <v>-6</v>
      </c>
      <c r="F199" s="120">
        <f t="shared" si="9"/>
        <v>-0.33333333333333331</v>
      </c>
      <c r="G199" s="88"/>
      <c r="H199" s="175"/>
      <c r="I199" s="160"/>
      <c r="J199" s="161"/>
      <c r="K199" s="182"/>
      <c r="M199" s="27"/>
    </row>
    <row r="200" spans="1:13" s="83" customFormat="1" x14ac:dyDescent="0.3">
      <c r="A200" s="175">
        <v>524</v>
      </c>
      <c r="B200" s="160" t="s">
        <v>263</v>
      </c>
      <c r="C200" s="161">
        <v>5</v>
      </c>
      <c r="D200" s="182">
        <v>24</v>
      </c>
      <c r="E200" s="5">
        <f t="shared" si="10"/>
        <v>-19</v>
      </c>
      <c r="F200" s="120">
        <f t="shared" si="9"/>
        <v>-0.79166666666666663</v>
      </c>
      <c r="G200" s="88"/>
      <c r="H200" s="175"/>
      <c r="I200" s="160"/>
      <c r="J200" s="161"/>
      <c r="K200" s="182"/>
      <c r="M200" s="27"/>
    </row>
    <row r="201" spans="1:13" s="83" customFormat="1" x14ac:dyDescent="0.3">
      <c r="A201" s="175">
        <v>525</v>
      </c>
      <c r="B201" s="160" t="s">
        <v>193</v>
      </c>
      <c r="C201" s="161">
        <v>260</v>
      </c>
      <c r="D201" s="182">
        <v>269</v>
      </c>
      <c r="E201" s="5">
        <f t="shared" si="10"/>
        <v>-9</v>
      </c>
      <c r="F201" s="120">
        <f t="shared" si="9"/>
        <v>-3.3457249070631967E-2</v>
      </c>
      <c r="G201" s="88"/>
      <c r="H201" s="175"/>
      <c r="I201" s="160"/>
      <c r="J201" s="161"/>
      <c r="K201" s="182"/>
      <c r="M201" s="27"/>
    </row>
    <row r="202" spans="1:13" s="83" customFormat="1" x14ac:dyDescent="0.3">
      <c r="A202" s="175">
        <v>526</v>
      </c>
      <c r="B202" s="160" t="s">
        <v>175</v>
      </c>
      <c r="C202" s="161">
        <v>151</v>
      </c>
      <c r="D202" s="182">
        <v>125</v>
      </c>
      <c r="E202" s="5">
        <f t="shared" si="10"/>
        <v>26</v>
      </c>
      <c r="F202" s="120">
        <f t="shared" si="9"/>
        <v>0.20799999999999999</v>
      </c>
      <c r="G202" s="88"/>
      <c r="H202" s="175"/>
      <c r="I202" s="160"/>
      <c r="J202" s="161"/>
      <c r="K202" s="182"/>
      <c r="M202" s="27"/>
    </row>
    <row r="203" spans="1:13" s="83" customFormat="1" x14ac:dyDescent="0.3">
      <c r="A203" s="175">
        <v>528</v>
      </c>
      <c r="B203" s="160" t="s">
        <v>144</v>
      </c>
      <c r="C203" s="161">
        <v>460</v>
      </c>
      <c r="D203" s="182">
        <v>487</v>
      </c>
      <c r="E203" s="5">
        <f t="shared" si="10"/>
        <v>-27</v>
      </c>
      <c r="F203" s="120">
        <f t="shared" si="9"/>
        <v>-5.5441478439425054E-2</v>
      </c>
      <c r="G203" s="88"/>
      <c r="H203" s="175"/>
      <c r="I203" s="160"/>
      <c r="J203" s="161"/>
      <c r="K203" s="182"/>
      <c r="M203" s="27"/>
    </row>
    <row r="204" spans="1:13" s="83" customFormat="1" x14ac:dyDescent="0.3">
      <c r="A204" s="175">
        <v>529</v>
      </c>
      <c r="B204" s="160" t="s">
        <v>73</v>
      </c>
      <c r="C204" s="161">
        <v>82</v>
      </c>
      <c r="D204" s="182">
        <v>105</v>
      </c>
      <c r="E204" s="5">
        <f t="shared" si="10"/>
        <v>-23</v>
      </c>
      <c r="F204" s="120">
        <f t="shared" si="9"/>
        <v>-0.21904761904761905</v>
      </c>
      <c r="G204" s="88"/>
      <c r="H204" s="175"/>
      <c r="I204" s="160"/>
      <c r="J204" s="161"/>
      <c r="K204" s="182"/>
      <c r="M204" s="27"/>
    </row>
    <row r="205" spans="1:13" s="83" customFormat="1" x14ac:dyDescent="0.3">
      <c r="A205" s="175">
        <v>530</v>
      </c>
      <c r="B205" s="160" t="s">
        <v>196</v>
      </c>
      <c r="C205" s="161">
        <v>18</v>
      </c>
      <c r="D205" s="182">
        <v>77</v>
      </c>
      <c r="E205" s="5">
        <f t="shared" si="10"/>
        <v>-59</v>
      </c>
      <c r="F205" s="120">
        <f t="shared" si="9"/>
        <v>-0.76623376623376627</v>
      </c>
      <c r="G205" s="88"/>
      <c r="H205" s="175"/>
      <c r="I205" s="160"/>
      <c r="J205" s="161"/>
      <c r="K205" s="182"/>
      <c r="M205" s="27"/>
    </row>
    <row r="206" spans="1:13" s="83" customFormat="1" x14ac:dyDescent="0.3">
      <c r="A206" s="175">
        <v>531</v>
      </c>
      <c r="B206" s="160" t="s">
        <v>104</v>
      </c>
      <c r="C206" s="161">
        <v>17</v>
      </c>
      <c r="D206" s="182">
        <v>6</v>
      </c>
      <c r="E206" s="5">
        <f t="shared" si="10"/>
        <v>11</v>
      </c>
      <c r="F206" s="120">
        <f t="shared" si="9"/>
        <v>1.8333333333333333</v>
      </c>
      <c r="G206" s="88"/>
      <c r="H206" s="175"/>
      <c r="I206" s="160"/>
      <c r="J206" s="161"/>
      <c r="K206" s="182"/>
      <c r="M206" s="27"/>
    </row>
    <row r="207" spans="1:13" s="83" customFormat="1" x14ac:dyDescent="0.3">
      <c r="A207" s="175">
        <v>532</v>
      </c>
      <c r="B207" s="160" t="s">
        <v>80</v>
      </c>
      <c r="C207" s="161">
        <v>88</v>
      </c>
      <c r="D207" s="182">
        <v>74</v>
      </c>
      <c r="E207" s="5">
        <f t="shared" si="10"/>
        <v>14</v>
      </c>
      <c r="F207" s="120">
        <f t="shared" si="9"/>
        <v>0.1891891891891892</v>
      </c>
      <c r="G207" s="88"/>
      <c r="H207" s="175"/>
      <c r="I207" s="160"/>
      <c r="J207" s="161"/>
      <c r="K207" s="182"/>
      <c r="M207" s="27"/>
    </row>
    <row r="208" spans="1:13" s="83" customFormat="1" x14ac:dyDescent="0.3">
      <c r="A208" s="175">
        <v>533</v>
      </c>
      <c r="B208" s="160" t="s">
        <v>112</v>
      </c>
      <c r="C208" s="161">
        <v>120</v>
      </c>
      <c r="D208" s="182">
        <v>94</v>
      </c>
      <c r="E208" s="5">
        <f t="shared" si="10"/>
        <v>26</v>
      </c>
      <c r="F208" s="120">
        <f t="shared" si="9"/>
        <v>0.27659574468085107</v>
      </c>
      <c r="G208" s="88"/>
      <c r="H208" s="175"/>
      <c r="I208" s="160"/>
      <c r="J208" s="161"/>
      <c r="K208" s="182"/>
      <c r="M208" s="27"/>
    </row>
    <row r="209" spans="1:13" s="83" customFormat="1" x14ac:dyDescent="0.3">
      <c r="A209" s="175">
        <v>534</v>
      </c>
      <c r="B209" s="160" t="s">
        <v>154</v>
      </c>
      <c r="C209" s="161">
        <v>319</v>
      </c>
      <c r="D209" s="182">
        <v>280</v>
      </c>
      <c r="E209" s="5">
        <f t="shared" si="10"/>
        <v>39</v>
      </c>
      <c r="F209" s="120">
        <f t="shared" si="9"/>
        <v>0.13928571428571429</v>
      </c>
      <c r="G209" s="88"/>
      <c r="H209" s="175"/>
      <c r="I209" s="160"/>
      <c r="J209" s="161"/>
      <c r="K209" s="182"/>
      <c r="M209" s="27"/>
    </row>
    <row r="210" spans="1:13" s="83" customFormat="1" x14ac:dyDescent="0.3">
      <c r="A210" s="175">
        <v>535</v>
      </c>
      <c r="B210" s="160" t="s">
        <v>236</v>
      </c>
      <c r="C210" s="161">
        <v>536</v>
      </c>
      <c r="D210" s="182">
        <v>560</v>
      </c>
      <c r="E210" s="5">
        <f t="shared" si="10"/>
        <v>-24</v>
      </c>
      <c r="F210" s="120">
        <f t="shared" si="9"/>
        <v>-4.2857142857142858E-2</v>
      </c>
      <c r="G210" s="88"/>
      <c r="H210" s="175"/>
      <c r="I210" s="160"/>
      <c r="J210" s="161"/>
      <c r="K210" s="182"/>
      <c r="M210" s="27"/>
    </row>
    <row r="211" spans="1:13" s="83" customFormat="1" x14ac:dyDescent="0.3">
      <c r="A211" s="175">
        <v>537</v>
      </c>
      <c r="B211" s="160" t="s">
        <v>149</v>
      </c>
      <c r="C211" s="161">
        <v>35</v>
      </c>
      <c r="D211" s="182">
        <v>14</v>
      </c>
      <c r="E211" s="5">
        <f t="shared" si="10"/>
        <v>21</v>
      </c>
      <c r="F211" s="120">
        <f t="shared" si="9"/>
        <v>1.5</v>
      </c>
      <c r="G211" s="88"/>
      <c r="H211" s="175"/>
      <c r="I211" s="160"/>
      <c r="J211" s="161"/>
      <c r="K211" s="182"/>
      <c r="M211" s="27"/>
    </row>
    <row r="212" spans="1:13" s="83" customFormat="1" x14ac:dyDescent="0.3">
      <c r="A212" s="175">
        <v>538</v>
      </c>
      <c r="B212" s="160" t="s">
        <v>38</v>
      </c>
      <c r="C212" s="161">
        <v>253</v>
      </c>
      <c r="D212" s="182">
        <v>198</v>
      </c>
      <c r="E212" s="5">
        <f t="shared" si="10"/>
        <v>55</v>
      </c>
      <c r="F212" s="120">
        <f t="shared" ref="F212:F232" si="13">E212/D212</f>
        <v>0.27777777777777779</v>
      </c>
      <c r="G212" s="88"/>
      <c r="H212" s="175"/>
      <c r="I212" s="160"/>
      <c r="J212" s="161"/>
      <c r="K212" s="182"/>
      <c r="M212" s="27"/>
    </row>
    <row r="213" spans="1:13" s="83" customFormat="1" x14ac:dyDescent="0.3">
      <c r="A213" s="175">
        <v>539</v>
      </c>
      <c r="B213" s="160" t="s">
        <v>124</v>
      </c>
      <c r="C213" s="161">
        <v>54</v>
      </c>
      <c r="D213" s="182">
        <v>82</v>
      </c>
      <c r="E213" s="5">
        <f t="shared" si="10"/>
        <v>-28</v>
      </c>
      <c r="F213" s="120">
        <f t="shared" si="13"/>
        <v>-0.34146341463414637</v>
      </c>
      <c r="G213" s="88"/>
      <c r="H213" s="175"/>
      <c r="I213" s="160"/>
      <c r="J213" s="161"/>
      <c r="K213" s="182"/>
      <c r="M213" s="27"/>
    </row>
    <row r="214" spans="1:13" s="83" customFormat="1" x14ac:dyDescent="0.3">
      <c r="A214" s="175">
        <v>540</v>
      </c>
      <c r="B214" s="160" t="s">
        <v>182</v>
      </c>
      <c r="C214" s="161">
        <v>244</v>
      </c>
      <c r="D214" s="182">
        <v>218</v>
      </c>
      <c r="E214" s="5">
        <f t="shared" si="10"/>
        <v>26</v>
      </c>
      <c r="F214" s="120">
        <f t="shared" si="13"/>
        <v>0.11926605504587157</v>
      </c>
      <c r="G214" s="88"/>
      <c r="H214" s="175"/>
      <c r="I214" s="160"/>
      <c r="J214" s="161"/>
      <c r="K214" s="182"/>
      <c r="M214" s="27"/>
    </row>
    <row r="215" spans="1:13" s="83" customFormat="1" x14ac:dyDescent="0.3">
      <c r="A215" s="175">
        <v>541</v>
      </c>
      <c r="B215" s="160" t="s">
        <v>335</v>
      </c>
      <c r="C215" s="161">
        <v>0</v>
      </c>
      <c r="D215" s="182">
        <v>14</v>
      </c>
      <c r="E215" s="5">
        <f t="shared" si="10"/>
        <v>-14</v>
      </c>
      <c r="F215" s="120">
        <f t="shared" si="13"/>
        <v>-1</v>
      </c>
      <c r="G215" s="88"/>
      <c r="H215" s="175"/>
      <c r="I215" s="160"/>
      <c r="J215" s="161"/>
      <c r="K215" s="182"/>
      <c r="M215" s="27"/>
    </row>
    <row r="216" spans="1:13" s="83" customFormat="1" x14ac:dyDescent="0.3">
      <c r="A216" s="175">
        <v>542</v>
      </c>
      <c r="B216" s="160" t="s">
        <v>336</v>
      </c>
      <c r="C216" s="161">
        <v>15</v>
      </c>
      <c r="D216" s="182">
        <v>44</v>
      </c>
      <c r="E216" s="5">
        <f t="shared" si="10"/>
        <v>-29</v>
      </c>
      <c r="F216" s="120">
        <f t="shared" si="13"/>
        <v>-0.65909090909090906</v>
      </c>
      <c r="G216" s="88"/>
      <c r="H216" s="175"/>
      <c r="I216" s="160"/>
      <c r="J216" s="161"/>
      <c r="K216" s="182"/>
      <c r="M216" s="27"/>
    </row>
    <row r="217" spans="1:13" s="83" customFormat="1" x14ac:dyDescent="0.3">
      <c r="A217" s="175">
        <v>543</v>
      </c>
      <c r="B217" s="160" t="s">
        <v>305</v>
      </c>
      <c r="C217" s="161">
        <v>2</v>
      </c>
      <c r="D217" s="182">
        <v>6</v>
      </c>
      <c r="E217" s="5">
        <f t="shared" si="10"/>
        <v>-4</v>
      </c>
      <c r="F217" s="120">
        <f t="shared" si="13"/>
        <v>-0.66666666666666663</v>
      </c>
      <c r="G217" s="88"/>
      <c r="H217" s="175"/>
      <c r="I217" s="160"/>
      <c r="J217" s="161"/>
      <c r="K217" s="182"/>
      <c r="M217" s="27"/>
    </row>
    <row r="218" spans="1:13" s="83" customFormat="1" x14ac:dyDescent="0.3">
      <c r="A218" s="175">
        <v>544</v>
      </c>
      <c r="B218" s="160" t="s">
        <v>247</v>
      </c>
      <c r="C218" s="161">
        <v>0</v>
      </c>
      <c r="D218" s="182">
        <v>11</v>
      </c>
      <c r="E218" s="5">
        <f t="shared" si="10"/>
        <v>-11</v>
      </c>
      <c r="F218" s="120">
        <f t="shared" si="13"/>
        <v>-1</v>
      </c>
      <c r="G218" s="88"/>
      <c r="H218" s="175"/>
      <c r="I218" s="160"/>
      <c r="J218" s="161"/>
      <c r="K218" s="182"/>
      <c r="M218" s="27"/>
    </row>
    <row r="219" spans="1:13" s="83" customFormat="1" x14ac:dyDescent="0.3">
      <c r="A219" s="175">
        <v>545</v>
      </c>
      <c r="B219" s="160" t="s">
        <v>298</v>
      </c>
      <c r="C219" s="161">
        <v>12</v>
      </c>
      <c r="D219" s="182">
        <v>1</v>
      </c>
      <c r="E219" s="5">
        <f t="shared" ref="E219:E279" si="14">C219-D219</f>
        <v>11</v>
      </c>
      <c r="F219" s="120">
        <f t="shared" si="13"/>
        <v>11</v>
      </c>
      <c r="G219" s="88"/>
      <c r="H219" s="175"/>
      <c r="I219" s="160"/>
      <c r="J219" s="161"/>
      <c r="K219" s="182"/>
      <c r="M219" s="27"/>
    </row>
    <row r="220" spans="1:13" s="83" customFormat="1" x14ac:dyDescent="0.3">
      <c r="A220" s="175">
        <v>546</v>
      </c>
      <c r="B220" s="160" t="s">
        <v>337</v>
      </c>
      <c r="C220" s="161">
        <v>0</v>
      </c>
      <c r="D220" s="182">
        <v>2</v>
      </c>
      <c r="E220" s="5">
        <f t="shared" si="14"/>
        <v>-2</v>
      </c>
      <c r="F220" s="120">
        <f t="shared" si="13"/>
        <v>-1</v>
      </c>
      <c r="G220" s="88"/>
      <c r="H220" s="175"/>
      <c r="I220" s="160"/>
      <c r="J220" s="161"/>
      <c r="K220" s="182"/>
      <c r="M220" s="27"/>
    </row>
    <row r="221" spans="1:13" s="83" customFormat="1" x14ac:dyDescent="0.3">
      <c r="A221" s="175">
        <v>547</v>
      </c>
      <c r="B221" s="160" t="s">
        <v>115</v>
      </c>
      <c r="C221" s="161">
        <v>39</v>
      </c>
      <c r="D221" s="182">
        <v>30</v>
      </c>
      <c r="E221" s="5">
        <f t="shared" si="14"/>
        <v>9</v>
      </c>
      <c r="F221" s="120">
        <f t="shared" si="13"/>
        <v>0.3</v>
      </c>
      <c r="G221" s="88"/>
      <c r="H221" s="175"/>
      <c r="I221" s="160"/>
      <c r="J221" s="161"/>
      <c r="K221" s="182"/>
      <c r="M221" s="27"/>
    </row>
    <row r="222" spans="1:13" s="83" customFormat="1" x14ac:dyDescent="0.3">
      <c r="A222" s="175">
        <v>549</v>
      </c>
      <c r="B222" s="160" t="s">
        <v>299</v>
      </c>
      <c r="C222" s="161">
        <v>12</v>
      </c>
      <c r="D222" s="182">
        <v>1</v>
      </c>
      <c r="E222" s="5">
        <f t="shared" si="14"/>
        <v>11</v>
      </c>
      <c r="F222" s="120">
        <f t="shared" si="13"/>
        <v>11</v>
      </c>
      <c r="G222" s="88"/>
      <c r="H222" s="175"/>
      <c r="I222" s="160"/>
      <c r="J222" s="161"/>
      <c r="K222" s="182"/>
      <c r="M222" s="27"/>
    </row>
    <row r="223" spans="1:13" s="83" customFormat="1" x14ac:dyDescent="0.3">
      <c r="A223" s="175">
        <v>550</v>
      </c>
      <c r="B223" s="160" t="s">
        <v>327</v>
      </c>
      <c r="C223" s="161">
        <v>7</v>
      </c>
      <c r="D223" s="182">
        <v>0</v>
      </c>
      <c r="E223" s="5">
        <f t="shared" si="14"/>
        <v>7</v>
      </c>
      <c r="F223" s="120"/>
      <c r="G223" s="88"/>
      <c r="H223" s="175"/>
      <c r="I223" s="160"/>
      <c r="J223" s="161"/>
      <c r="K223" s="182"/>
      <c r="M223" s="27"/>
    </row>
    <row r="224" spans="1:13" s="83" customFormat="1" x14ac:dyDescent="0.3">
      <c r="A224" s="175">
        <v>552</v>
      </c>
      <c r="B224" s="160" t="s">
        <v>338</v>
      </c>
      <c r="C224" s="161">
        <v>20</v>
      </c>
      <c r="D224" s="182">
        <v>1</v>
      </c>
      <c r="E224" s="5">
        <f t="shared" si="14"/>
        <v>19</v>
      </c>
      <c r="F224" s="120">
        <f t="shared" si="13"/>
        <v>19</v>
      </c>
      <c r="G224" s="88"/>
      <c r="H224" s="175"/>
      <c r="I224" s="160"/>
      <c r="J224" s="161"/>
      <c r="K224" s="182"/>
      <c r="M224" s="27"/>
    </row>
    <row r="225" spans="1:13" s="83" customFormat="1" x14ac:dyDescent="0.3">
      <c r="A225" s="175">
        <v>553</v>
      </c>
      <c r="B225" s="160" t="s">
        <v>230</v>
      </c>
      <c r="C225" s="161">
        <v>17</v>
      </c>
      <c r="D225" s="182">
        <v>17</v>
      </c>
      <c r="E225" s="5">
        <f t="shared" si="14"/>
        <v>0</v>
      </c>
      <c r="F225" s="120">
        <f t="shared" si="13"/>
        <v>0</v>
      </c>
      <c r="G225" s="88"/>
      <c r="H225" s="175"/>
      <c r="I225" s="160"/>
      <c r="J225" s="161"/>
      <c r="K225" s="182"/>
      <c r="M225" s="27"/>
    </row>
    <row r="226" spans="1:13" s="83" customFormat="1" x14ac:dyDescent="0.3">
      <c r="A226" s="175">
        <v>554</v>
      </c>
      <c r="B226" s="160" t="s">
        <v>381</v>
      </c>
      <c r="C226" s="161">
        <v>1</v>
      </c>
      <c r="D226" s="182">
        <v>0</v>
      </c>
      <c r="E226" s="5">
        <f t="shared" si="14"/>
        <v>1</v>
      </c>
      <c r="F226" s="120"/>
      <c r="G226" s="88"/>
      <c r="H226" s="175"/>
      <c r="I226" s="160"/>
      <c r="J226" s="161"/>
      <c r="K226" s="182"/>
      <c r="M226" s="27"/>
    </row>
    <row r="227" spans="1:13" s="83" customFormat="1" x14ac:dyDescent="0.3">
      <c r="A227" s="175">
        <v>555</v>
      </c>
      <c r="B227" s="160" t="s">
        <v>339</v>
      </c>
      <c r="C227" s="161">
        <v>1</v>
      </c>
      <c r="D227" s="182">
        <v>12</v>
      </c>
      <c r="E227" s="5">
        <f t="shared" si="14"/>
        <v>-11</v>
      </c>
      <c r="F227" s="120">
        <f t="shared" si="13"/>
        <v>-0.91666666666666663</v>
      </c>
      <c r="G227" s="88"/>
      <c r="H227" s="175"/>
      <c r="I227" s="160"/>
      <c r="J227" s="161"/>
      <c r="K227" s="182"/>
      <c r="M227" s="27"/>
    </row>
    <row r="228" spans="1:13" s="83" customFormat="1" x14ac:dyDescent="0.3">
      <c r="A228" s="175">
        <v>556</v>
      </c>
      <c r="B228" s="160" t="s">
        <v>119</v>
      </c>
      <c r="C228" s="161">
        <v>49</v>
      </c>
      <c r="D228" s="182">
        <v>51</v>
      </c>
      <c r="E228" s="5">
        <f t="shared" si="14"/>
        <v>-2</v>
      </c>
      <c r="F228" s="120">
        <f t="shared" si="13"/>
        <v>-3.9215686274509803E-2</v>
      </c>
      <c r="G228" s="88"/>
      <c r="H228" s="175"/>
      <c r="I228" s="160"/>
      <c r="J228" s="161"/>
      <c r="K228" s="182"/>
      <c r="M228" s="27"/>
    </row>
    <row r="229" spans="1:13" s="83" customFormat="1" x14ac:dyDescent="0.3">
      <c r="A229" s="175">
        <v>559</v>
      </c>
      <c r="B229" s="160" t="s">
        <v>340</v>
      </c>
      <c r="C229" s="161">
        <v>21</v>
      </c>
      <c r="D229" s="182">
        <v>35</v>
      </c>
      <c r="E229" s="5">
        <f t="shared" si="14"/>
        <v>-14</v>
      </c>
      <c r="F229" s="120">
        <f t="shared" si="13"/>
        <v>-0.4</v>
      </c>
      <c r="G229" s="88"/>
      <c r="H229" s="175"/>
      <c r="I229" s="160"/>
      <c r="J229" s="161"/>
      <c r="K229" s="182"/>
      <c r="M229" s="27"/>
    </row>
    <row r="230" spans="1:13" s="83" customFormat="1" x14ac:dyDescent="0.3">
      <c r="A230" s="175">
        <v>560</v>
      </c>
      <c r="B230" s="160" t="s">
        <v>248</v>
      </c>
      <c r="C230" s="161">
        <v>63</v>
      </c>
      <c r="D230" s="182">
        <v>51</v>
      </c>
      <c r="E230" s="5">
        <f t="shared" si="14"/>
        <v>12</v>
      </c>
      <c r="F230" s="120">
        <f t="shared" si="13"/>
        <v>0.23529411764705882</v>
      </c>
      <c r="G230" s="88"/>
      <c r="H230" s="175"/>
      <c r="I230" s="160"/>
      <c r="J230" s="161"/>
      <c r="K230" s="182"/>
      <c r="M230" s="27"/>
    </row>
    <row r="231" spans="1:13" s="83" customFormat="1" x14ac:dyDescent="0.3">
      <c r="A231" s="175">
        <v>561</v>
      </c>
      <c r="B231" s="160" t="s">
        <v>306</v>
      </c>
      <c r="C231" s="161">
        <v>0</v>
      </c>
      <c r="D231" s="182">
        <v>10</v>
      </c>
      <c r="E231" s="5">
        <f t="shared" si="14"/>
        <v>-10</v>
      </c>
      <c r="F231" s="120"/>
      <c r="G231" s="88"/>
      <c r="H231" s="175"/>
      <c r="I231" s="160"/>
      <c r="J231" s="161"/>
      <c r="K231" s="182"/>
      <c r="M231" s="27"/>
    </row>
    <row r="232" spans="1:13" s="83" customFormat="1" x14ac:dyDescent="0.3">
      <c r="A232" s="175">
        <v>599</v>
      </c>
      <c r="B232" s="160" t="s">
        <v>221</v>
      </c>
      <c r="C232" s="161">
        <v>74</v>
      </c>
      <c r="D232" s="182">
        <v>55</v>
      </c>
      <c r="E232" s="5">
        <f t="shared" si="14"/>
        <v>19</v>
      </c>
      <c r="F232" s="120">
        <f t="shared" si="13"/>
        <v>0.34545454545454546</v>
      </c>
      <c r="G232" s="88"/>
      <c r="H232" s="175"/>
      <c r="I232" s="160"/>
      <c r="J232" s="161"/>
      <c r="K232" s="182"/>
      <c r="M232" s="27"/>
    </row>
    <row r="233" spans="1:13" s="83" customFormat="1" x14ac:dyDescent="0.3">
      <c r="A233" s="116"/>
      <c r="B233" s="117" t="s">
        <v>22</v>
      </c>
      <c r="C233" s="114">
        <f>SUM(C179:C232)</f>
        <v>7590</v>
      </c>
      <c r="D233" s="114">
        <f>SUM(D179:D232)</f>
        <v>7199</v>
      </c>
      <c r="E233" s="114">
        <f>SUM(E179:E232)</f>
        <v>391</v>
      </c>
      <c r="F233" s="121">
        <f t="shared" ref="F233:F276" si="15">E233/D233</f>
        <v>5.4313099041533544E-2</v>
      </c>
      <c r="G233" s="88"/>
      <c r="H233" s="89"/>
      <c r="I233" s="2"/>
      <c r="J233" s="5"/>
      <c r="M233" s="27"/>
    </row>
    <row r="234" spans="1:13" s="83" customFormat="1" x14ac:dyDescent="0.3">
      <c r="A234" s="116"/>
      <c r="B234" s="113"/>
      <c r="C234" s="115"/>
      <c r="D234" s="115"/>
      <c r="E234" s="5"/>
      <c r="F234" s="120"/>
      <c r="G234" s="88"/>
      <c r="H234" s="89"/>
      <c r="I234" s="2"/>
      <c r="J234" s="5"/>
      <c r="M234" s="27"/>
    </row>
    <row r="235" spans="1:13" s="83" customFormat="1" ht="18" x14ac:dyDescent="0.35">
      <c r="A235" s="116"/>
      <c r="B235" s="99" t="s">
        <v>317</v>
      </c>
      <c r="C235" s="115"/>
      <c r="D235" s="115"/>
      <c r="E235" s="5"/>
      <c r="F235" s="120"/>
      <c r="G235" s="88"/>
      <c r="H235" s="89"/>
      <c r="I235" s="2"/>
      <c r="J235" s="5"/>
      <c r="M235" s="27"/>
    </row>
    <row r="236" spans="1:13" s="83" customFormat="1" x14ac:dyDescent="0.3">
      <c r="A236" s="175">
        <v>601</v>
      </c>
      <c r="B236" s="160" t="s">
        <v>130</v>
      </c>
      <c r="C236" s="161">
        <v>121</v>
      </c>
      <c r="D236" s="182">
        <v>145</v>
      </c>
      <c r="E236" s="5">
        <f t="shared" si="14"/>
        <v>-24</v>
      </c>
      <c r="F236" s="120">
        <f t="shared" ref="F236:F273" si="16">E236/D236</f>
        <v>-0.16551724137931034</v>
      </c>
      <c r="G236" s="88"/>
      <c r="H236" s="175"/>
      <c r="I236" s="160"/>
      <c r="J236" s="161"/>
      <c r="K236" s="182"/>
      <c r="M236" s="27"/>
    </row>
    <row r="237" spans="1:13" s="83" customFormat="1" x14ac:dyDescent="0.3">
      <c r="A237" s="175">
        <v>602</v>
      </c>
      <c r="B237" s="160" t="s">
        <v>274</v>
      </c>
      <c r="C237" s="161">
        <v>21</v>
      </c>
      <c r="D237" s="182">
        <v>19</v>
      </c>
      <c r="E237" s="5">
        <f t="shared" si="14"/>
        <v>2</v>
      </c>
      <c r="F237" s="120">
        <f t="shared" si="16"/>
        <v>0.10526315789473684</v>
      </c>
      <c r="G237" s="88"/>
      <c r="H237" s="175"/>
      <c r="I237" s="160"/>
      <c r="J237" s="161"/>
      <c r="K237" s="182"/>
      <c r="M237" s="27"/>
    </row>
    <row r="238" spans="1:13" s="83" customFormat="1" x14ac:dyDescent="0.3">
      <c r="A238" s="175">
        <v>606</v>
      </c>
      <c r="B238" s="160" t="s">
        <v>36</v>
      </c>
      <c r="C238" s="161">
        <v>31</v>
      </c>
      <c r="D238" s="182">
        <v>32</v>
      </c>
      <c r="E238" s="5">
        <f t="shared" si="14"/>
        <v>-1</v>
      </c>
      <c r="F238" s="120">
        <f t="shared" si="16"/>
        <v>-3.125E-2</v>
      </c>
      <c r="G238" s="88"/>
      <c r="H238" s="175"/>
      <c r="I238" s="160"/>
      <c r="J238" s="161"/>
      <c r="K238" s="182"/>
      <c r="M238" s="27"/>
    </row>
    <row r="239" spans="1:13" s="83" customFormat="1" x14ac:dyDescent="0.3">
      <c r="A239" s="175">
        <v>607</v>
      </c>
      <c r="B239" s="160" t="s">
        <v>351</v>
      </c>
      <c r="C239" s="161">
        <v>2</v>
      </c>
      <c r="D239" s="182">
        <v>2</v>
      </c>
      <c r="E239" s="5">
        <f t="shared" si="14"/>
        <v>0</v>
      </c>
      <c r="F239" s="120">
        <f t="shared" si="16"/>
        <v>0</v>
      </c>
      <c r="G239" s="88"/>
      <c r="H239" s="175"/>
      <c r="I239" s="160"/>
      <c r="J239" s="161"/>
      <c r="K239" s="182"/>
      <c r="M239" s="27"/>
    </row>
    <row r="240" spans="1:13" s="83" customFormat="1" x14ac:dyDescent="0.3">
      <c r="A240" s="175">
        <v>609</v>
      </c>
      <c r="B240" s="160" t="s">
        <v>169</v>
      </c>
      <c r="C240" s="161">
        <v>114</v>
      </c>
      <c r="D240" s="182">
        <v>141</v>
      </c>
      <c r="E240" s="5">
        <f t="shared" si="14"/>
        <v>-27</v>
      </c>
      <c r="F240" s="120">
        <f t="shared" si="16"/>
        <v>-0.19148936170212766</v>
      </c>
      <c r="G240" s="88"/>
      <c r="H240" s="175"/>
      <c r="I240" s="160"/>
      <c r="J240" s="161"/>
      <c r="K240" s="182"/>
      <c r="M240" s="27"/>
    </row>
    <row r="241" spans="1:13" s="83" customFormat="1" x14ac:dyDescent="0.3">
      <c r="A241" s="175">
        <v>610</v>
      </c>
      <c r="B241" s="160" t="s">
        <v>48</v>
      </c>
      <c r="C241" s="161">
        <v>97</v>
      </c>
      <c r="D241" s="182">
        <v>79</v>
      </c>
      <c r="E241" s="5">
        <f t="shared" si="14"/>
        <v>18</v>
      </c>
      <c r="F241" s="120">
        <f t="shared" si="16"/>
        <v>0.22784810126582278</v>
      </c>
      <c r="G241" s="88"/>
      <c r="H241" s="175"/>
      <c r="I241" s="160"/>
      <c r="J241" s="161"/>
      <c r="K241" s="182"/>
      <c r="M241" s="27"/>
    </row>
    <row r="242" spans="1:13" s="83" customFormat="1" x14ac:dyDescent="0.3">
      <c r="A242" s="175">
        <v>611</v>
      </c>
      <c r="B242" s="160" t="s">
        <v>131</v>
      </c>
      <c r="C242" s="161">
        <v>35</v>
      </c>
      <c r="D242" s="182">
        <v>46</v>
      </c>
      <c r="E242" s="5">
        <f t="shared" si="14"/>
        <v>-11</v>
      </c>
      <c r="F242" s="120">
        <f t="shared" si="16"/>
        <v>-0.2391304347826087</v>
      </c>
      <c r="G242" s="88"/>
      <c r="H242" s="175"/>
      <c r="I242" s="160"/>
      <c r="J242" s="161"/>
      <c r="K242" s="182"/>
      <c r="M242" s="27"/>
    </row>
    <row r="243" spans="1:13" s="83" customFormat="1" x14ac:dyDescent="0.3">
      <c r="A243" s="175">
        <v>612</v>
      </c>
      <c r="B243" s="160" t="s">
        <v>30</v>
      </c>
      <c r="C243" s="161">
        <v>295</v>
      </c>
      <c r="D243" s="182">
        <v>340</v>
      </c>
      <c r="E243" s="5">
        <f t="shared" si="14"/>
        <v>-45</v>
      </c>
      <c r="F243" s="120">
        <f t="shared" si="16"/>
        <v>-0.13235294117647059</v>
      </c>
      <c r="G243" s="88"/>
      <c r="H243" s="175"/>
      <c r="I243" s="160"/>
      <c r="J243" s="161"/>
      <c r="K243" s="182"/>
      <c r="M243" s="27"/>
    </row>
    <row r="244" spans="1:13" s="83" customFormat="1" x14ac:dyDescent="0.3">
      <c r="A244" s="175">
        <v>615</v>
      </c>
      <c r="B244" s="160" t="s">
        <v>272</v>
      </c>
      <c r="C244" s="161">
        <v>2</v>
      </c>
      <c r="D244" s="182">
        <v>1</v>
      </c>
      <c r="E244" s="5">
        <f t="shared" si="14"/>
        <v>1</v>
      </c>
      <c r="F244" s="120">
        <f t="shared" si="16"/>
        <v>1</v>
      </c>
      <c r="G244" s="88"/>
      <c r="H244" s="175"/>
      <c r="I244" s="160"/>
      <c r="J244" s="161"/>
      <c r="K244" s="182"/>
      <c r="M244" s="27"/>
    </row>
    <row r="245" spans="1:13" s="83" customFormat="1" x14ac:dyDescent="0.3">
      <c r="A245" s="175">
        <v>616</v>
      </c>
      <c r="B245" s="160" t="s">
        <v>307</v>
      </c>
      <c r="C245" s="161">
        <v>1</v>
      </c>
      <c r="D245" s="182">
        <v>18</v>
      </c>
      <c r="E245" s="5">
        <f t="shared" si="14"/>
        <v>-17</v>
      </c>
      <c r="F245" s="120">
        <f t="shared" si="16"/>
        <v>-0.94444444444444442</v>
      </c>
      <c r="G245" s="88"/>
      <c r="H245" s="175"/>
      <c r="I245" s="160"/>
      <c r="J245" s="161"/>
      <c r="K245" s="182"/>
      <c r="M245" s="27"/>
    </row>
    <row r="246" spans="1:13" s="83" customFormat="1" x14ac:dyDescent="0.3">
      <c r="A246" s="175">
        <v>621</v>
      </c>
      <c r="B246" s="160" t="s">
        <v>8</v>
      </c>
      <c r="C246" s="161">
        <v>823</v>
      </c>
      <c r="D246" s="182">
        <v>669</v>
      </c>
      <c r="E246" s="5">
        <f t="shared" si="14"/>
        <v>154</v>
      </c>
      <c r="F246" s="120">
        <f t="shared" si="16"/>
        <v>0.23019431988041852</v>
      </c>
      <c r="G246" s="88"/>
      <c r="H246" s="175"/>
      <c r="I246" s="160"/>
      <c r="J246" s="161"/>
      <c r="K246" s="182"/>
      <c r="M246" s="27"/>
    </row>
    <row r="247" spans="1:13" s="83" customFormat="1" x14ac:dyDescent="0.3">
      <c r="A247" s="175">
        <v>622</v>
      </c>
      <c r="B247" s="160" t="s">
        <v>55</v>
      </c>
      <c r="C247" s="161">
        <v>4</v>
      </c>
      <c r="D247" s="182">
        <v>0</v>
      </c>
      <c r="E247" s="5">
        <f t="shared" si="14"/>
        <v>4</v>
      </c>
      <c r="F247" s="120"/>
      <c r="G247" s="88"/>
      <c r="H247" s="175"/>
      <c r="I247" s="160"/>
      <c r="J247" s="161"/>
      <c r="K247" s="182"/>
      <c r="M247" s="27"/>
    </row>
    <row r="248" spans="1:13" s="83" customFormat="1" x14ac:dyDescent="0.3">
      <c r="A248" s="175">
        <v>623</v>
      </c>
      <c r="B248" s="160" t="s">
        <v>231</v>
      </c>
      <c r="C248" s="161">
        <v>31</v>
      </c>
      <c r="D248" s="182">
        <v>2</v>
      </c>
      <c r="E248" s="5">
        <f t="shared" si="14"/>
        <v>29</v>
      </c>
      <c r="F248" s="120">
        <f t="shared" si="16"/>
        <v>14.5</v>
      </c>
      <c r="G248" s="88"/>
      <c r="H248" s="175"/>
      <c r="I248" s="160"/>
      <c r="J248" s="161"/>
      <c r="K248" s="182"/>
      <c r="M248" s="27"/>
    </row>
    <row r="249" spans="1:13" s="83" customFormat="1" x14ac:dyDescent="0.3">
      <c r="A249" s="175">
        <v>625</v>
      </c>
      <c r="B249" s="160" t="s">
        <v>19</v>
      </c>
      <c r="C249" s="161">
        <v>398</v>
      </c>
      <c r="D249" s="182">
        <v>447</v>
      </c>
      <c r="E249" s="5">
        <f t="shared" si="14"/>
        <v>-49</v>
      </c>
      <c r="F249" s="120">
        <f t="shared" si="16"/>
        <v>-0.10961968680089486</v>
      </c>
      <c r="G249" s="88"/>
      <c r="H249" s="175"/>
      <c r="I249" s="160"/>
      <c r="J249" s="161"/>
      <c r="K249" s="182"/>
      <c r="M249" s="27"/>
    </row>
    <row r="250" spans="1:13" s="83" customFormat="1" x14ac:dyDescent="0.3">
      <c r="A250" s="175">
        <v>630</v>
      </c>
      <c r="B250" s="160" t="s">
        <v>277</v>
      </c>
      <c r="C250" s="161">
        <v>5</v>
      </c>
      <c r="D250" s="182">
        <v>9</v>
      </c>
      <c r="E250" s="5">
        <f t="shared" si="14"/>
        <v>-4</v>
      </c>
      <c r="F250" s="120">
        <f t="shared" si="16"/>
        <v>-0.44444444444444442</v>
      </c>
      <c r="G250" s="88"/>
      <c r="H250" s="175"/>
      <c r="I250" s="160"/>
      <c r="J250" s="161"/>
      <c r="K250" s="182"/>
      <c r="M250" s="27"/>
    </row>
    <row r="251" spans="1:13" s="83" customFormat="1" x14ac:dyDescent="0.3">
      <c r="A251" s="175">
        <v>634</v>
      </c>
      <c r="B251" s="160" t="s">
        <v>93</v>
      </c>
      <c r="C251" s="161">
        <v>31</v>
      </c>
      <c r="D251" s="182">
        <v>27</v>
      </c>
      <c r="E251" s="5">
        <f t="shared" si="14"/>
        <v>4</v>
      </c>
      <c r="F251" s="120">
        <f t="shared" si="16"/>
        <v>0.14814814814814814</v>
      </c>
      <c r="G251" s="88"/>
      <c r="H251" s="175"/>
      <c r="I251" s="160"/>
      <c r="J251" s="161"/>
      <c r="K251" s="182"/>
      <c r="M251" s="27"/>
    </row>
    <row r="252" spans="1:13" s="83" customFormat="1" x14ac:dyDescent="0.3">
      <c r="A252" s="175">
        <v>639</v>
      </c>
      <c r="B252" s="160" t="s">
        <v>244</v>
      </c>
      <c r="C252" s="161">
        <v>23</v>
      </c>
      <c r="D252" s="182">
        <v>6</v>
      </c>
      <c r="E252" s="5">
        <f t="shared" si="14"/>
        <v>17</v>
      </c>
      <c r="F252" s="120">
        <f t="shared" si="16"/>
        <v>2.8333333333333335</v>
      </c>
      <c r="G252" s="88"/>
      <c r="H252" s="175"/>
      <c r="I252" s="160"/>
      <c r="J252" s="161"/>
      <c r="K252" s="182"/>
      <c r="M252" s="27"/>
    </row>
    <row r="253" spans="1:13" s="83" customFormat="1" x14ac:dyDescent="0.3">
      <c r="A253" s="175">
        <v>640</v>
      </c>
      <c r="B253" s="160" t="s">
        <v>249</v>
      </c>
      <c r="C253" s="161">
        <v>14</v>
      </c>
      <c r="D253" s="182">
        <v>7</v>
      </c>
      <c r="E253" s="5">
        <f t="shared" si="14"/>
        <v>7</v>
      </c>
      <c r="F253" s="120">
        <f t="shared" si="16"/>
        <v>1</v>
      </c>
      <c r="G253" s="88"/>
      <c r="H253" s="175"/>
      <c r="I253" s="160"/>
      <c r="J253" s="161"/>
      <c r="K253" s="182"/>
      <c r="M253" s="27"/>
    </row>
    <row r="254" spans="1:13" s="83" customFormat="1" x14ac:dyDescent="0.3">
      <c r="A254" s="175">
        <v>641</v>
      </c>
      <c r="B254" s="160" t="s">
        <v>328</v>
      </c>
      <c r="C254" s="161">
        <v>0</v>
      </c>
      <c r="D254" s="182">
        <v>2</v>
      </c>
      <c r="E254" s="5">
        <f t="shared" si="14"/>
        <v>-2</v>
      </c>
      <c r="F254" s="120"/>
      <c r="G254" s="88"/>
      <c r="H254" s="175"/>
      <c r="I254" s="160"/>
      <c r="J254" s="161"/>
      <c r="K254" s="182"/>
      <c r="M254" s="27"/>
    </row>
    <row r="255" spans="1:13" s="83" customFormat="1" x14ac:dyDescent="0.3">
      <c r="A255" s="175">
        <v>642</v>
      </c>
      <c r="B255" s="160" t="s">
        <v>16</v>
      </c>
      <c r="C255" s="161">
        <v>262</v>
      </c>
      <c r="D255" s="182">
        <v>234</v>
      </c>
      <c r="E255" s="5">
        <f t="shared" si="14"/>
        <v>28</v>
      </c>
      <c r="F255" s="120">
        <f t="shared" si="16"/>
        <v>0.11965811965811966</v>
      </c>
      <c r="G255" s="88"/>
      <c r="H255" s="175"/>
      <c r="I255" s="160"/>
      <c r="J255" s="161"/>
      <c r="K255" s="182"/>
      <c r="M255" s="27"/>
    </row>
    <row r="256" spans="1:13" s="83" customFormat="1" x14ac:dyDescent="0.3">
      <c r="A256" s="175">
        <v>643</v>
      </c>
      <c r="B256" s="160" t="s">
        <v>113</v>
      </c>
      <c r="C256" s="161">
        <v>22</v>
      </c>
      <c r="D256" s="182">
        <v>14</v>
      </c>
      <c r="E256" s="5">
        <f t="shared" si="14"/>
        <v>8</v>
      </c>
      <c r="F256" s="120">
        <f t="shared" si="16"/>
        <v>0.5714285714285714</v>
      </c>
      <c r="G256" s="88"/>
      <c r="H256" s="175"/>
      <c r="I256" s="160"/>
      <c r="J256" s="161"/>
      <c r="K256" s="182"/>
      <c r="M256" s="27"/>
    </row>
    <row r="257" spans="1:13" s="83" customFormat="1" x14ac:dyDescent="0.3">
      <c r="A257" s="175">
        <v>653</v>
      </c>
      <c r="B257" s="160" t="s">
        <v>308</v>
      </c>
      <c r="C257" s="161">
        <v>0</v>
      </c>
      <c r="D257" s="182">
        <v>1</v>
      </c>
      <c r="E257" s="5">
        <f t="shared" si="14"/>
        <v>-1</v>
      </c>
      <c r="F257" s="120"/>
      <c r="G257" s="88"/>
      <c r="H257" s="175"/>
      <c r="I257" s="160"/>
      <c r="J257" s="161"/>
      <c r="K257" s="182"/>
      <c r="M257" s="27"/>
    </row>
    <row r="258" spans="1:13" s="83" customFormat="1" x14ac:dyDescent="0.3">
      <c r="A258" s="175">
        <v>654</v>
      </c>
      <c r="B258" s="160" t="s">
        <v>209</v>
      </c>
      <c r="C258" s="161">
        <v>156</v>
      </c>
      <c r="D258" s="182">
        <v>160</v>
      </c>
      <c r="E258" s="5">
        <f t="shared" si="14"/>
        <v>-4</v>
      </c>
      <c r="F258" s="120">
        <f t="shared" si="16"/>
        <v>-2.5000000000000001E-2</v>
      </c>
      <c r="G258" s="88"/>
      <c r="H258" s="175"/>
      <c r="I258" s="160"/>
      <c r="J258" s="161"/>
      <c r="K258" s="182"/>
      <c r="M258" s="27"/>
    </row>
    <row r="259" spans="1:13" s="83" customFormat="1" x14ac:dyDescent="0.3">
      <c r="A259" s="175">
        <v>655</v>
      </c>
      <c r="B259" s="160" t="s">
        <v>352</v>
      </c>
      <c r="C259" s="161">
        <v>21</v>
      </c>
      <c r="D259" s="182">
        <v>2</v>
      </c>
      <c r="E259" s="5">
        <f t="shared" si="14"/>
        <v>19</v>
      </c>
      <c r="F259" s="120">
        <f t="shared" si="16"/>
        <v>9.5</v>
      </c>
      <c r="G259" s="88"/>
      <c r="H259" s="175"/>
      <c r="I259" s="160"/>
      <c r="J259" s="161"/>
      <c r="K259" s="182"/>
      <c r="M259" s="27"/>
    </row>
    <row r="260" spans="1:13" s="83" customFormat="1" x14ac:dyDescent="0.3">
      <c r="A260" s="175">
        <v>658</v>
      </c>
      <c r="B260" s="160" t="s">
        <v>382</v>
      </c>
      <c r="C260" s="161">
        <v>11</v>
      </c>
      <c r="D260" s="182">
        <v>0</v>
      </c>
      <c r="E260" s="5">
        <f t="shared" si="14"/>
        <v>11</v>
      </c>
      <c r="F260" s="120"/>
      <c r="G260" s="88"/>
      <c r="H260" s="175"/>
      <c r="I260" s="160"/>
      <c r="J260" s="161"/>
      <c r="K260" s="182"/>
      <c r="M260" s="27"/>
    </row>
    <row r="261" spans="1:13" s="83" customFormat="1" x14ac:dyDescent="0.3">
      <c r="A261" s="175">
        <v>659</v>
      </c>
      <c r="B261" s="160" t="s">
        <v>264</v>
      </c>
      <c r="C261" s="161">
        <v>18</v>
      </c>
      <c r="D261" s="182">
        <v>27</v>
      </c>
      <c r="E261" s="5">
        <f t="shared" si="14"/>
        <v>-9</v>
      </c>
      <c r="F261" s="120">
        <f t="shared" si="16"/>
        <v>-0.33333333333333331</v>
      </c>
      <c r="G261" s="88"/>
      <c r="H261" s="175"/>
      <c r="I261" s="160"/>
      <c r="J261" s="161"/>
      <c r="K261" s="182"/>
      <c r="M261" s="27"/>
    </row>
    <row r="262" spans="1:13" s="83" customFormat="1" x14ac:dyDescent="0.3">
      <c r="A262" s="175">
        <v>660</v>
      </c>
      <c r="B262" s="160" t="s">
        <v>234</v>
      </c>
      <c r="C262" s="161">
        <v>22</v>
      </c>
      <c r="D262" s="182">
        <v>2</v>
      </c>
      <c r="E262" s="5">
        <f t="shared" si="14"/>
        <v>20</v>
      </c>
      <c r="F262" s="120">
        <f t="shared" si="16"/>
        <v>10</v>
      </c>
      <c r="G262" s="88"/>
      <c r="H262" s="175"/>
      <c r="I262" s="160"/>
      <c r="J262" s="161"/>
      <c r="K262" s="182"/>
      <c r="M262" s="27"/>
    </row>
    <row r="263" spans="1:13" s="83" customFormat="1" x14ac:dyDescent="0.3">
      <c r="A263" s="175">
        <v>662</v>
      </c>
      <c r="B263" s="160" t="s">
        <v>347</v>
      </c>
      <c r="C263" s="161">
        <v>0</v>
      </c>
      <c r="D263" s="182">
        <v>12</v>
      </c>
      <c r="E263" s="5">
        <f t="shared" si="14"/>
        <v>-12</v>
      </c>
      <c r="F263" s="120"/>
      <c r="G263" s="88"/>
      <c r="H263" s="175"/>
      <c r="I263" s="160"/>
      <c r="J263" s="161"/>
      <c r="K263" s="182"/>
      <c r="M263" s="27"/>
    </row>
    <row r="264" spans="1:13" s="83" customFormat="1" x14ac:dyDescent="0.3">
      <c r="A264" s="175">
        <v>663</v>
      </c>
      <c r="B264" s="160" t="s">
        <v>45</v>
      </c>
      <c r="C264" s="161">
        <v>77</v>
      </c>
      <c r="D264" s="182">
        <v>131</v>
      </c>
      <c r="E264" s="5">
        <f t="shared" si="14"/>
        <v>-54</v>
      </c>
      <c r="F264" s="120">
        <f t="shared" si="16"/>
        <v>-0.41221374045801529</v>
      </c>
      <c r="G264" s="88"/>
      <c r="H264" s="175"/>
      <c r="I264" s="160"/>
      <c r="J264" s="161"/>
      <c r="K264" s="182"/>
      <c r="M264" s="27"/>
    </row>
    <row r="265" spans="1:13" s="83" customFormat="1" x14ac:dyDescent="0.3">
      <c r="A265" s="175">
        <v>670</v>
      </c>
      <c r="B265" s="160" t="s">
        <v>191</v>
      </c>
      <c r="C265" s="161">
        <v>40</v>
      </c>
      <c r="D265" s="182">
        <v>31</v>
      </c>
      <c r="E265" s="5">
        <f t="shared" si="14"/>
        <v>9</v>
      </c>
      <c r="F265" s="120">
        <f t="shared" si="16"/>
        <v>0.29032258064516131</v>
      </c>
      <c r="G265" s="88"/>
      <c r="H265" s="175"/>
      <c r="I265" s="160"/>
      <c r="J265" s="161"/>
      <c r="K265" s="182"/>
      <c r="M265" s="27"/>
    </row>
    <row r="266" spans="1:13" s="83" customFormat="1" x14ac:dyDescent="0.3">
      <c r="A266" s="175">
        <v>674</v>
      </c>
      <c r="B266" s="160" t="s">
        <v>250</v>
      </c>
      <c r="C266" s="161">
        <v>57</v>
      </c>
      <c r="D266" s="182">
        <v>65</v>
      </c>
      <c r="E266" s="5">
        <f t="shared" si="14"/>
        <v>-8</v>
      </c>
      <c r="F266" s="120">
        <f t="shared" si="16"/>
        <v>-0.12307692307692308</v>
      </c>
      <c r="G266" s="88"/>
      <c r="H266" s="175"/>
      <c r="I266" s="160"/>
      <c r="J266" s="161"/>
      <c r="K266" s="182"/>
      <c r="M266" s="27"/>
    </row>
    <row r="267" spans="1:13" s="83" customFormat="1" x14ac:dyDescent="0.3">
      <c r="A267" s="175">
        <v>675</v>
      </c>
      <c r="B267" s="160" t="s">
        <v>210</v>
      </c>
      <c r="C267" s="161">
        <v>79</v>
      </c>
      <c r="D267" s="182">
        <v>97</v>
      </c>
      <c r="E267" s="5">
        <f t="shared" si="14"/>
        <v>-18</v>
      </c>
      <c r="F267" s="120">
        <f t="shared" si="16"/>
        <v>-0.18556701030927836</v>
      </c>
      <c r="G267" s="88"/>
      <c r="H267" s="175"/>
      <c r="I267" s="160"/>
      <c r="J267" s="161"/>
      <c r="K267" s="182"/>
      <c r="M267" s="27"/>
    </row>
    <row r="268" spans="1:13" s="83" customFormat="1" x14ac:dyDescent="0.3">
      <c r="A268" s="175">
        <v>678</v>
      </c>
      <c r="B268" s="160" t="s">
        <v>23</v>
      </c>
      <c r="C268" s="161">
        <v>211</v>
      </c>
      <c r="D268" s="182">
        <v>204</v>
      </c>
      <c r="E268" s="5">
        <f t="shared" si="14"/>
        <v>7</v>
      </c>
      <c r="F268" s="120">
        <f t="shared" si="16"/>
        <v>3.4313725490196081E-2</v>
      </c>
      <c r="G268" s="88"/>
      <c r="H268" s="175"/>
      <c r="I268" s="160"/>
      <c r="J268" s="161"/>
      <c r="K268" s="182"/>
      <c r="M268" s="27"/>
    </row>
    <row r="269" spans="1:13" s="83" customFormat="1" x14ac:dyDescent="0.3">
      <c r="A269" s="175">
        <v>679</v>
      </c>
      <c r="B269" s="160" t="s">
        <v>212</v>
      </c>
      <c r="C269" s="161">
        <v>363</v>
      </c>
      <c r="D269" s="182">
        <v>332</v>
      </c>
      <c r="E269" s="5">
        <f t="shared" si="14"/>
        <v>31</v>
      </c>
      <c r="F269" s="120">
        <f t="shared" si="16"/>
        <v>9.337349397590361E-2</v>
      </c>
      <c r="G269" s="88"/>
      <c r="H269" s="175"/>
      <c r="I269" s="160"/>
      <c r="J269" s="161"/>
      <c r="K269" s="182"/>
      <c r="M269" s="27"/>
    </row>
    <row r="270" spans="1:13" s="83" customFormat="1" x14ac:dyDescent="0.3">
      <c r="A270" s="175">
        <v>680</v>
      </c>
      <c r="B270" s="160" t="s">
        <v>341</v>
      </c>
      <c r="C270" s="161">
        <v>0</v>
      </c>
      <c r="D270" s="182">
        <v>1</v>
      </c>
      <c r="E270" s="5">
        <f t="shared" si="14"/>
        <v>-1</v>
      </c>
      <c r="F270" s="120"/>
      <c r="G270" s="88"/>
      <c r="H270" s="175"/>
      <c r="I270" s="160"/>
      <c r="J270" s="161"/>
      <c r="K270" s="182"/>
      <c r="M270" s="27"/>
    </row>
    <row r="271" spans="1:13" s="83" customFormat="1" x14ac:dyDescent="0.3">
      <c r="A271" s="175">
        <v>681</v>
      </c>
      <c r="B271" s="160" t="s">
        <v>309</v>
      </c>
      <c r="C271" s="161">
        <v>40</v>
      </c>
      <c r="D271" s="182">
        <v>23</v>
      </c>
      <c r="E271" s="5">
        <f t="shared" si="14"/>
        <v>17</v>
      </c>
      <c r="F271" s="120">
        <f t="shared" si="16"/>
        <v>0.73913043478260865</v>
      </c>
      <c r="G271" s="88"/>
      <c r="H271" s="175"/>
      <c r="I271" s="160"/>
      <c r="J271" s="161"/>
      <c r="K271" s="182"/>
      <c r="M271" s="27"/>
    </row>
    <row r="272" spans="1:13" s="83" customFormat="1" x14ac:dyDescent="0.3">
      <c r="A272" s="175">
        <v>682</v>
      </c>
      <c r="B272" s="160" t="s">
        <v>273</v>
      </c>
      <c r="C272" s="161">
        <v>24</v>
      </c>
      <c r="D272" s="182">
        <v>53</v>
      </c>
      <c r="E272" s="5">
        <f t="shared" si="14"/>
        <v>-29</v>
      </c>
      <c r="F272" s="120">
        <f t="shared" si="16"/>
        <v>-0.54716981132075471</v>
      </c>
      <c r="G272" s="88"/>
      <c r="H272" s="175"/>
      <c r="I272" s="160"/>
      <c r="J272" s="161"/>
      <c r="K272" s="182"/>
      <c r="M272" s="27"/>
    </row>
    <row r="273" spans="1:13" s="83" customFormat="1" x14ac:dyDescent="0.3">
      <c r="A273" s="175">
        <v>683</v>
      </c>
      <c r="B273" s="160" t="s">
        <v>279</v>
      </c>
      <c r="C273" s="161">
        <v>1</v>
      </c>
      <c r="D273" s="182">
        <v>9</v>
      </c>
      <c r="E273" s="5">
        <f t="shared" si="14"/>
        <v>-8</v>
      </c>
      <c r="F273" s="120">
        <f t="shared" si="16"/>
        <v>-0.88888888888888884</v>
      </c>
      <c r="G273" s="88"/>
      <c r="H273" s="175"/>
      <c r="I273" s="160"/>
      <c r="J273" s="161"/>
      <c r="K273" s="182"/>
      <c r="M273" s="27"/>
    </row>
    <row r="274" spans="1:13" s="83" customFormat="1" x14ac:dyDescent="0.3">
      <c r="A274" s="175">
        <v>684</v>
      </c>
      <c r="B274" s="160" t="s">
        <v>383</v>
      </c>
      <c r="C274" s="161">
        <v>4</v>
      </c>
      <c r="D274" s="182">
        <v>0</v>
      </c>
      <c r="E274" s="5">
        <f t="shared" si="14"/>
        <v>4</v>
      </c>
      <c r="F274" s="120"/>
      <c r="G274" s="88"/>
      <c r="H274" s="175"/>
      <c r="I274" s="160"/>
      <c r="J274" s="161"/>
      <c r="K274" s="182"/>
      <c r="M274" s="27"/>
    </row>
    <row r="275" spans="1:13" s="83" customFormat="1" x14ac:dyDescent="0.3">
      <c r="A275" s="175">
        <v>695</v>
      </c>
      <c r="B275" s="160" t="s">
        <v>329</v>
      </c>
      <c r="C275" s="161">
        <v>0</v>
      </c>
      <c r="D275" s="182">
        <v>9</v>
      </c>
      <c r="E275" s="5">
        <f t="shared" si="14"/>
        <v>-9</v>
      </c>
      <c r="F275" s="120"/>
      <c r="G275" s="88"/>
      <c r="H275" s="175"/>
      <c r="I275" s="160"/>
      <c r="J275" s="161"/>
      <c r="K275" s="182"/>
      <c r="M275" s="27"/>
    </row>
    <row r="276" spans="1:13" s="83" customFormat="1" x14ac:dyDescent="0.3">
      <c r="A276" s="116"/>
      <c r="B276" s="117" t="s">
        <v>22</v>
      </c>
      <c r="C276" s="114">
        <f>SUM(C236:C275)</f>
        <v>3456</v>
      </c>
      <c r="D276" s="114">
        <f>SUM(D236:D275)</f>
        <v>3399</v>
      </c>
      <c r="E276" s="21">
        <f t="shared" si="14"/>
        <v>57</v>
      </c>
      <c r="F276" s="121">
        <f t="shared" si="15"/>
        <v>1.6769638128861428E-2</v>
      </c>
      <c r="G276" s="88"/>
      <c r="H276" s="89"/>
      <c r="I276" s="2"/>
      <c r="J276" s="5"/>
      <c r="M276" s="27"/>
    </row>
    <row r="277" spans="1:13" s="83" customFormat="1" x14ac:dyDescent="0.3">
      <c r="A277" s="116"/>
      <c r="B277" s="113"/>
      <c r="C277" s="115"/>
      <c r="D277" s="115"/>
      <c r="E277" s="5"/>
      <c r="F277" s="120"/>
      <c r="G277" s="88"/>
      <c r="H277" s="89"/>
      <c r="I277" s="2"/>
      <c r="J277" s="5"/>
      <c r="M277" s="27"/>
    </row>
    <row r="278" spans="1:13" s="83" customFormat="1" ht="18" x14ac:dyDescent="0.35">
      <c r="A278" s="116"/>
      <c r="B278" s="99" t="s">
        <v>318</v>
      </c>
      <c r="C278" s="115"/>
      <c r="D278" s="115"/>
      <c r="E278" s="5"/>
      <c r="F278" s="120"/>
      <c r="G278" s="88"/>
      <c r="H278" s="89"/>
      <c r="I278" s="2"/>
      <c r="J278" s="5"/>
      <c r="M278" s="27"/>
    </row>
    <row r="279" spans="1:13" s="83" customFormat="1" x14ac:dyDescent="0.3">
      <c r="A279" s="175">
        <v>701</v>
      </c>
      <c r="B279" s="160" t="s">
        <v>94</v>
      </c>
      <c r="C279" s="161">
        <v>40</v>
      </c>
      <c r="D279" s="182">
        <v>34</v>
      </c>
      <c r="E279" s="5">
        <f t="shared" si="14"/>
        <v>6</v>
      </c>
      <c r="F279" s="120">
        <f t="shared" ref="F279:F302" si="17">E279/D279</f>
        <v>0.17647058823529413</v>
      </c>
      <c r="G279" s="88"/>
      <c r="H279" s="89"/>
      <c r="I279" s="2"/>
      <c r="J279" s="5"/>
      <c r="M279" s="27"/>
    </row>
    <row r="280" spans="1:13" s="83" customFormat="1" x14ac:dyDescent="0.3">
      <c r="A280" s="175">
        <v>704</v>
      </c>
      <c r="B280" s="160" t="s">
        <v>356</v>
      </c>
      <c r="C280" s="161">
        <v>0</v>
      </c>
      <c r="D280" s="182">
        <v>1</v>
      </c>
      <c r="E280" s="5">
        <f t="shared" ref="E280:E299" si="18">C280-D280</f>
        <v>-1</v>
      </c>
      <c r="F280" s="120">
        <f t="shared" si="17"/>
        <v>-1</v>
      </c>
      <c r="G280" s="88"/>
      <c r="H280" s="89"/>
      <c r="I280" s="2"/>
      <c r="J280" s="5"/>
      <c r="M280" s="27"/>
    </row>
    <row r="281" spans="1:13" s="83" customFormat="1" x14ac:dyDescent="0.3">
      <c r="A281" s="175">
        <v>707</v>
      </c>
      <c r="B281" s="160" t="s">
        <v>384</v>
      </c>
      <c r="C281" s="161">
        <v>2</v>
      </c>
      <c r="D281" s="182">
        <v>0</v>
      </c>
      <c r="E281" s="5">
        <f t="shared" si="18"/>
        <v>2</v>
      </c>
      <c r="F281" s="120"/>
      <c r="G281" s="88"/>
      <c r="H281" s="89"/>
      <c r="I281" s="2"/>
      <c r="J281" s="5"/>
      <c r="M281" s="27"/>
    </row>
    <row r="282" spans="1:13" s="83" customFormat="1" x14ac:dyDescent="0.3">
      <c r="A282" s="175">
        <v>709</v>
      </c>
      <c r="B282" s="160" t="s">
        <v>155</v>
      </c>
      <c r="C282" s="161">
        <v>115</v>
      </c>
      <c r="D282" s="182">
        <v>113</v>
      </c>
      <c r="E282" s="5">
        <f t="shared" si="18"/>
        <v>2</v>
      </c>
      <c r="F282" s="120">
        <f t="shared" si="17"/>
        <v>1.7699115044247787E-2</v>
      </c>
      <c r="G282" s="88"/>
      <c r="H282" s="89"/>
      <c r="I282" s="2"/>
      <c r="J282" s="5"/>
      <c r="M282" s="27"/>
    </row>
    <row r="283" spans="1:13" s="83" customFormat="1" x14ac:dyDescent="0.3">
      <c r="A283" s="175">
        <v>710</v>
      </c>
      <c r="B283" s="160" t="s">
        <v>385</v>
      </c>
      <c r="C283" s="161">
        <v>1</v>
      </c>
      <c r="D283" s="182">
        <v>0</v>
      </c>
      <c r="E283" s="5">
        <f t="shared" si="18"/>
        <v>1</v>
      </c>
      <c r="F283" s="120"/>
      <c r="G283" s="88"/>
      <c r="H283" s="89"/>
      <c r="I283" s="2"/>
      <c r="J283" s="5"/>
      <c r="M283" s="27"/>
    </row>
    <row r="284" spans="1:13" s="83" customFormat="1" x14ac:dyDescent="0.3">
      <c r="A284" s="175">
        <v>711</v>
      </c>
      <c r="B284" s="160" t="s">
        <v>245</v>
      </c>
      <c r="C284" s="161">
        <v>17</v>
      </c>
      <c r="D284" s="182">
        <v>10</v>
      </c>
      <c r="E284" s="5">
        <f t="shared" si="18"/>
        <v>7</v>
      </c>
      <c r="F284" s="120">
        <f t="shared" si="17"/>
        <v>0.7</v>
      </c>
      <c r="G284" s="88"/>
      <c r="H284" s="89"/>
      <c r="I284" s="2"/>
      <c r="J284" s="5"/>
      <c r="M284" s="27"/>
    </row>
    <row r="285" spans="1:13" s="83" customFormat="1" x14ac:dyDescent="0.3">
      <c r="A285" s="175">
        <v>712</v>
      </c>
      <c r="B285" s="160" t="s">
        <v>213</v>
      </c>
      <c r="C285" s="161">
        <v>216</v>
      </c>
      <c r="D285" s="182">
        <v>156</v>
      </c>
      <c r="E285" s="5">
        <f t="shared" si="18"/>
        <v>60</v>
      </c>
      <c r="F285" s="120">
        <f t="shared" si="17"/>
        <v>0.38461538461538464</v>
      </c>
      <c r="G285" s="88"/>
      <c r="H285" s="89"/>
      <c r="I285" s="2"/>
      <c r="J285" s="5"/>
      <c r="M285" s="27"/>
    </row>
    <row r="286" spans="1:13" s="83" customFormat="1" x14ac:dyDescent="0.3">
      <c r="A286" s="175">
        <v>716</v>
      </c>
      <c r="B286" s="160" t="s">
        <v>353</v>
      </c>
      <c r="C286" s="161">
        <v>0</v>
      </c>
      <c r="D286" s="182">
        <v>2</v>
      </c>
      <c r="E286" s="5">
        <f t="shared" si="18"/>
        <v>-2</v>
      </c>
      <c r="F286" s="120"/>
      <c r="G286" s="88"/>
      <c r="H286" s="89"/>
      <c r="I286" s="2"/>
      <c r="J286" s="5"/>
      <c r="M286" s="27"/>
    </row>
    <row r="287" spans="1:13" s="83" customFormat="1" x14ac:dyDescent="0.3">
      <c r="A287" s="175">
        <v>717</v>
      </c>
      <c r="B287" s="160" t="s">
        <v>222</v>
      </c>
      <c r="C287" s="161">
        <v>5</v>
      </c>
      <c r="D287" s="182">
        <v>17</v>
      </c>
      <c r="E287" s="5">
        <f t="shared" si="18"/>
        <v>-12</v>
      </c>
      <c r="F287" s="120">
        <f t="shared" si="17"/>
        <v>-0.70588235294117652</v>
      </c>
      <c r="G287" s="88"/>
      <c r="H287" s="89"/>
      <c r="I287" s="2"/>
      <c r="J287" s="5"/>
      <c r="M287" s="27"/>
    </row>
    <row r="288" spans="1:13" s="83" customFormat="1" x14ac:dyDescent="0.3">
      <c r="A288" s="175">
        <v>718</v>
      </c>
      <c r="B288" s="160" t="s">
        <v>118</v>
      </c>
      <c r="C288" s="161">
        <v>129</v>
      </c>
      <c r="D288" s="182">
        <v>124</v>
      </c>
      <c r="E288" s="5">
        <f t="shared" si="18"/>
        <v>5</v>
      </c>
      <c r="F288" s="120">
        <f t="shared" si="17"/>
        <v>4.0322580645161289E-2</v>
      </c>
      <c r="G288" s="88"/>
      <c r="H288" s="89"/>
      <c r="I288" s="2"/>
      <c r="J288" s="5"/>
      <c r="M288" s="27"/>
    </row>
    <row r="289" spans="1:13" s="83" customFormat="1" x14ac:dyDescent="0.3">
      <c r="A289" s="175">
        <v>720</v>
      </c>
      <c r="B289" s="160" t="s">
        <v>357</v>
      </c>
      <c r="C289" s="161">
        <v>7</v>
      </c>
      <c r="D289" s="182">
        <v>1</v>
      </c>
      <c r="E289" s="5">
        <f t="shared" si="18"/>
        <v>6</v>
      </c>
      <c r="F289" s="120">
        <f t="shared" si="17"/>
        <v>6</v>
      </c>
      <c r="G289" s="88"/>
      <c r="H289" s="89"/>
      <c r="I289" s="2"/>
      <c r="J289" s="5"/>
      <c r="M289" s="27"/>
    </row>
    <row r="290" spans="1:13" s="83" customFormat="1" x14ac:dyDescent="0.3">
      <c r="A290" s="175">
        <v>721</v>
      </c>
      <c r="B290" s="160" t="s">
        <v>70</v>
      </c>
      <c r="C290" s="161">
        <v>16</v>
      </c>
      <c r="D290" s="182">
        <v>11</v>
      </c>
      <c r="E290" s="5">
        <f t="shared" si="18"/>
        <v>5</v>
      </c>
      <c r="F290" s="120">
        <f t="shared" si="17"/>
        <v>0.45454545454545453</v>
      </c>
      <c r="G290" s="88"/>
      <c r="H290" s="89"/>
      <c r="I290" s="2"/>
      <c r="J290" s="5"/>
      <c r="M290" s="27"/>
    </row>
    <row r="291" spans="1:13" s="83" customFormat="1" x14ac:dyDescent="0.3">
      <c r="A291" s="175">
        <v>722</v>
      </c>
      <c r="B291" s="160" t="s">
        <v>27</v>
      </c>
      <c r="C291" s="161">
        <v>225</v>
      </c>
      <c r="D291" s="182">
        <v>279</v>
      </c>
      <c r="E291" s="5">
        <f t="shared" si="18"/>
        <v>-54</v>
      </c>
      <c r="F291" s="120">
        <f t="shared" si="17"/>
        <v>-0.19354838709677419</v>
      </c>
      <c r="G291" s="88"/>
      <c r="H291" s="89"/>
      <c r="I291" s="2"/>
      <c r="J291" s="5"/>
      <c r="M291" s="27"/>
    </row>
    <row r="292" spans="1:13" s="83" customFormat="1" x14ac:dyDescent="0.3">
      <c r="A292" s="175">
        <v>723</v>
      </c>
      <c r="B292" s="160" t="s">
        <v>39</v>
      </c>
      <c r="C292" s="161">
        <v>204</v>
      </c>
      <c r="D292" s="182">
        <v>266</v>
      </c>
      <c r="E292" s="5">
        <f t="shared" si="18"/>
        <v>-62</v>
      </c>
      <c r="F292" s="120">
        <f t="shared" si="17"/>
        <v>-0.23308270676691728</v>
      </c>
      <c r="G292" s="88"/>
      <c r="H292" s="89"/>
      <c r="I292" s="2"/>
      <c r="J292" s="5"/>
      <c r="M292" s="27"/>
    </row>
    <row r="293" spans="1:13" s="83" customFormat="1" x14ac:dyDescent="0.3">
      <c r="A293" s="175">
        <v>724</v>
      </c>
      <c r="B293" s="160" t="s">
        <v>37</v>
      </c>
      <c r="C293" s="161">
        <v>204</v>
      </c>
      <c r="D293" s="182">
        <v>197</v>
      </c>
      <c r="E293" s="5">
        <f t="shared" si="18"/>
        <v>7</v>
      </c>
      <c r="F293" s="120">
        <f t="shared" si="17"/>
        <v>3.553299492385787E-2</v>
      </c>
      <c r="G293" s="88"/>
      <c r="H293" s="89"/>
      <c r="I293" s="2"/>
      <c r="J293" s="5"/>
      <c r="M293" s="27"/>
    </row>
    <row r="294" spans="1:13" s="83" customFormat="1" x14ac:dyDescent="0.3">
      <c r="A294" s="175">
        <v>725</v>
      </c>
      <c r="B294" s="160" t="s">
        <v>172</v>
      </c>
      <c r="C294" s="161">
        <v>8</v>
      </c>
      <c r="D294" s="182">
        <v>16</v>
      </c>
      <c r="E294" s="5">
        <f t="shared" si="18"/>
        <v>-8</v>
      </c>
      <c r="F294" s="120">
        <f t="shared" si="17"/>
        <v>-0.5</v>
      </c>
      <c r="G294" s="88"/>
      <c r="H294" s="89"/>
      <c r="I294" s="2"/>
      <c r="J294" s="5"/>
      <c r="M294" s="27"/>
    </row>
    <row r="295" spans="1:13" s="83" customFormat="1" x14ac:dyDescent="0.3">
      <c r="A295" s="175">
        <v>728</v>
      </c>
      <c r="B295" s="160" t="s">
        <v>146</v>
      </c>
      <c r="C295" s="161">
        <v>133</v>
      </c>
      <c r="D295" s="182">
        <v>154</v>
      </c>
      <c r="E295" s="5">
        <f t="shared" si="18"/>
        <v>-21</v>
      </c>
      <c r="F295" s="120">
        <f t="shared" si="17"/>
        <v>-0.13636363636363635</v>
      </c>
      <c r="G295" s="88"/>
      <c r="H295" s="89"/>
      <c r="I295" s="2"/>
      <c r="J295" s="5"/>
      <c r="M295" s="27"/>
    </row>
    <row r="296" spans="1:13" s="83" customFormat="1" x14ac:dyDescent="0.3">
      <c r="A296" s="175">
        <v>731</v>
      </c>
      <c r="B296" s="160" t="s">
        <v>190</v>
      </c>
      <c r="C296" s="161">
        <v>39</v>
      </c>
      <c r="D296" s="182">
        <v>9</v>
      </c>
      <c r="E296" s="5">
        <f t="shared" si="18"/>
        <v>30</v>
      </c>
      <c r="F296" s="120">
        <f t="shared" si="17"/>
        <v>3.3333333333333335</v>
      </c>
      <c r="G296" s="88"/>
      <c r="H296" s="89"/>
      <c r="I296" s="2"/>
      <c r="J296" s="5"/>
      <c r="M296" s="27"/>
    </row>
    <row r="297" spans="1:13" s="83" customFormat="1" x14ac:dyDescent="0.3">
      <c r="A297" s="175">
        <v>732</v>
      </c>
      <c r="B297" s="160" t="s">
        <v>344</v>
      </c>
      <c r="C297" s="161">
        <v>49</v>
      </c>
      <c r="D297" s="182">
        <v>61</v>
      </c>
      <c r="E297" s="5">
        <f t="shared" si="18"/>
        <v>-12</v>
      </c>
      <c r="F297" s="120">
        <f t="shared" si="17"/>
        <v>-0.19672131147540983</v>
      </c>
      <c r="G297" s="88"/>
      <c r="H297" s="89"/>
      <c r="I297" s="2"/>
      <c r="J297" s="5"/>
      <c r="M297" s="27"/>
    </row>
    <row r="298" spans="1:13" s="83" customFormat="1" x14ac:dyDescent="0.3">
      <c r="A298" s="175">
        <v>734</v>
      </c>
      <c r="B298" s="160" t="s">
        <v>77</v>
      </c>
      <c r="C298" s="161">
        <v>5</v>
      </c>
      <c r="D298" s="182">
        <v>1</v>
      </c>
      <c r="E298" s="5">
        <f t="shared" si="18"/>
        <v>4</v>
      </c>
      <c r="F298" s="120">
        <f t="shared" si="17"/>
        <v>4</v>
      </c>
      <c r="G298" s="88"/>
      <c r="H298" s="89"/>
      <c r="I298" s="2"/>
      <c r="J298" s="5"/>
      <c r="M298" s="27"/>
    </row>
    <row r="299" spans="1:13" s="83" customFormat="1" x14ac:dyDescent="0.3">
      <c r="A299" s="175">
        <v>735</v>
      </c>
      <c r="B299" s="160" t="s">
        <v>84</v>
      </c>
      <c r="C299" s="161">
        <v>186</v>
      </c>
      <c r="D299" s="182">
        <v>261</v>
      </c>
      <c r="E299" s="5">
        <f t="shared" si="18"/>
        <v>-75</v>
      </c>
      <c r="F299" s="120">
        <f t="shared" si="17"/>
        <v>-0.28735632183908044</v>
      </c>
      <c r="G299" s="88"/>
      <c r="H299" s="89"/>
      <c r="I299" s="2"/>
      <c r="J299" s="5"/>
      <c r="M299" s="27"/>
    </row>
    <row r="300" spans="1:13" s="83" customFormat="1" x14ac:dyDescent="0.3">
      <c r="A300" s="175">
        <v>736</v>
      </c>
      <c r="B300" s="160" t="s">
        <v>150</v>
      </c>
      <c r="C300" s="161">
        <v>42</v>
      </c>
      <c r="D300" s="182">
        <v>43</v>
      </c>
      <c r="E300" s="5">
        <f t="shared" ref="E300:E302" si="19">C300-D300</f>
        <v>-1</v>
      </c>
      <c r="F300" s="120">
        <f t="shared" si="17"/>
        <v>-2.3255813953488372E-2</v>
      </c>
      <c r="G300" s="88"/>
      <c r="H300" s="89"/>
      <c r="I300" s="2"/>
      <c r="J300" s="5"/>
      <c r="M300" s="27"/>
    </row>
    <row r="301" spans="1:13" s="83" customFormat="1" x14ac:dyDescent="0.3">
      <c r="A301" s="175">
        <v>738</v>
      </c>
      <c r="B301" s="160" t="s">
        <v>147</v>
      </c>
      <c r="C301" s="161">
        <v>48</v>
      </c>
      <c r="D301" s="182">
        <v>58</v>
      </c>
      <c r="E301" s="5">
        <f t="shared" si="19"/>
        <v>-10</v>
      </c>
      <c r="F301" s="120">
        <f t="shared" si="17"/>
        <v>-0.17241379310344829</v>
      </c>
      <c r="G301" s="88"/>
      <c r="H301" s="89"/>
      <c r="I301" s="2"/>
      <c r="J301" s="5"/>
      <c r="M301" s="27"/>
    </row>
    <row r="302" spans="1:13" s="83" customFormat="1" x14ac:dyDescent="0.3">
      <c r="A302" s="175">
        <v>739</v>
      </c>
      <c r="B302" s="160" t="s">
        <v>95</v>
      </c>
      <c r="C302" s="161">
        <v>10</v>
      </c>
      <c r="D302" s="182">
        <v>8</v>
      </c>
      <c r="E302" s="5">
        <f t="shared" si="19"/>
        <v>2</v>
      </c>
      <c r="F302" s="120">
        <f t="shared" si="17"/>
        <v>0.25</v>
      </c>
      <c r="G302" s="88"/>
      <c r="H302" s="89"/>
      <c r="I302" s="2"/>
      <c r="J302" s="5"/>
      <c r="M302" s="27"/>
    </row>
    <row r="303" spans="1:13" s="83" customFormat="1" x14ac:dyDescent="0.3">
      <c r="A303" s="116"/>
      <c r="B303" s="117" t="s">
        <v>22</v>
      </c>
      <c r="C303" s="114">
        <f>SUM(C279:C302)</f>
        <v>1701</v>
      </c>
      <c r="D303" s="114">
        <f>SUM(D279:D302)</f>
        <v>1822</v>
      </c>
      <c r="E303" s="21">
        <f>C303-D303</f>
        <v>-121</v>
      </c>
      <c r="F303" s="121">
        <f t="shared" ref="F303:F326" si="20">E303/D303</f>
        <v>-6.6410537870472006E-2</v>
      </c>
      <c r="G303" s="88"/>
      <c r="H303" s="89"/>
      <c r="I303" s="2"/>
      <c r="J303" s="5"/>
      <c r="M303" s="27"/>
    </row>
    <row r="304" spans="1:13" s="83" customFormat="1" x14ac:dyDescent="0.3">
      <c r="A304" s="116"/>
      <c r="B304" s="113"/>
      <c r="C304" s="115"/>
      <c r="D304" s="115"/>
      <c r="E304" s="5"/>
      <c r="F304" s="120"/>
      <c r="G304" s="88"/>
      <c r="H304" s="89"/>
      <c r="I304" s="2"/>
      <c r="J304" s="5"/>
      <c r="M304" s="27"/>
    </row>
    <row r="305" spans="1:13" s="83" customFormat="1" ht="18" x14ac:dyDescent="0.35">
      <c r="A305" s="116"/>
      <c r="B305" s="99" t="s">
        <v>319</v>
      </c>
      <c r="C305" s="115"/>
      <c r="D305" s="115"/>
      <c r="E305" s="5"/>
      <c r="F305" s="120"/>
      <c r="G305" s="88"/>
      <c r="H305" s="89"/>
      <c r="I305" s="2"/>
      <c r="J305" s="5"/>
      <c r="M305" s="27"/>
    </row>
    <row r="306" spans="1:13" s="83" customFormat="1" x14ac:dyDescent="0.3">
      <c r="A306" s="175">
        <v>802</v>
      </c>
      <c r="B306" s="160" t="s">
        <v>40</v>
      </c>
      <c r="C306" s="161">
        <v>293</v>
      </c>
      <c r="D306" s="182">
        <v>200</v>
      </c>
      <c r="E306" s="5">
        <f t="shared" ref="E306:E329" si="21">C306-D306</f>
        <v>93</v>
      </c>
      <c r="F306" s="120">
        <f t="shared" ref="F306:F325" si="22">E306/D306</f>
        <v>0.46500000000000002</v>
      </c>
      <c r="G306" s="88"/>
      <c r="H306" s="89"/>
      <c r="I306" s="2"/>
      <c r="J306" s="5"/>
      <c r="M306" s="27"/>
    </row>
    <row r="307" spans="1:13" x14ac:dyDescent="0.3">
      <c r="A307" s="175">
        <v>803</v>
      </c>
      <c r="B307" s="160" t="s">
        <v>237</v>
      </c>
      <c r="C307" s="161">
        <v>44</v>
      </c>
      <c r="D307" s="182">
        <v>23</v>
      </c>
      <c r="E307" s="5">
        <f t="shared" ref="E307:E325" si="23">C307-D307</f>
        <v>21</v>
      </c>
      <c r="F307" s="120">
        <f t="shared" si="22"/>
        <v>0.91304347826086951</v>
      </c>
      <c r="H307" s="89"/>
      <c r="I307" s="2"/>
      <c r="J307" s="5"/>
    </row>
    <row r="308" spans="1:13" x14ac:dyDescent="0.3">
      <c r="A308" s="175">
        <v>804</v>
      </c>
      <c r="B308" s="160" t="s">
        <v>96</v>
      </c>
      <c r="C308" s="161">
        <v>10</v>
      </c>
      <c r="D308" s="182">
        <v>30</v>
      </c>
      <c r="E308" s="5">
        <f t="shared" si="23"/>
        <v>-20</v>
      </c>
      <c r="F308" s="120">
        <f t="shared" si="22"/>
        <v>-0.66666666666666663</v>
      </c>
      <c r="H308" s="89"/>
      <c r="I308" s="2"/>
      <c r="J308" s="5"/>
    </row>
    <row r="309" spans="1:13" x14ac:dyDescent="0.3">
      <c r="A309" s="175">
        <v>805</v>
      </c>
      <c r="B309" s="160" t="s">
        <v>76</v>
      </c>
      <c r="C309" s="161">
        <v>40</v>
      </c>
      <c r="D309" s="182">
        <v>27</v>
      </c>
      <c r="E309" s="5">
        <f t="shared" si="23"/>
        <v>13</v>
      </c>
      <c r="F309" s="120">
        <f t="shared" si="22"/>
        <v>0.48148148148148145</v>
      </c>
      <c r="H309" s="89"/>
      <c r="I309" s="2"/>
      <c r="J309" s="5"/>
    </row>
    <row r="310" spans="1:13" x14ac:dyDescent="0.3">
      <c r="A310" s="175">
        <v>806</v>
      </c>
      <c r="B310" s="160" t="s">
        <v>11</v>
      </c>
      <c r="C310" s="161">
        <v>906</v>
      </c>
      <c r="D310" s="182">
        <v>956</v>
      </c>
      <c r="E310" s="5">
        <f t="shared" si="23"/>
        <v>-50</v>
      </c>
      <c r="F310" s="120">
        <f t="shared" si="22"/>
        <v>-5.2301255230125521E-2</v>
      </c>
      <c r="H310" s="89"/>
      <c r="I310" s="2"/>
      <c r="J310" s="5"/>
    </row>
    <row r="311" spans="1:13" x14ac:dyDescent="0.3">
      <c r="A311" s="175">
        <v>807</v>
      </c>
      <c r="B311" s="160" t="s">
        <v>163</v>
      </c>
      <c r="C311" s="161">
        <v>64</v>
      </c>
      <c r="D311" s="182">
        <v>26</v>
      </c>
      <c r="E311" s="5">
        <f t="shared" si="23"/>
        <v>38</v>
      </c>
      <c r="F311" s="120">
        <f t="shared" si="22"/>
        <v>1.4615384615384615</v>
      </c>
      <c r="H311" s="89"/>
      <c r="I311" s="2"/>
      <c r="J311" s="5"/>
    </row>
    <row r="312" spans="1:13" x14ac:dyDescent="0.3">
      <c r="A312" s="175">
        <v>808</v>
      </c>
      <c r="B312" s="160" t="s">
        <v>12</v>
      </c>
      <c r="C312" s="161">
        <v>608</v>
      </c>
      <c r="D312" s="182">
        <v>558</v>
      </c>
      <c r="E312" s="5">
        <f t="shared" si="23"/>
        <v>50</v>
      </c>
      <c r="F312" s="120">
        <f t="shared" si="22"/>
        <v>8.9605734767025089E-2</v>
      </c>
      <c r="H312" s="89"/>
      <c r="I312" s="2"/>
      <c r="J312" s="5"/>
    </row>
    <row r="313" spans="1:13" x14ac:dyDescent="0.3">
      <c r="A313" s="175">
        <v>809</v>
      </c>
      <c r="B313" s="160" t="s">
        <v>159</v>
      </c>
      <c r="C313" s="161">
        <v>34</v>
      </c>
      <c r="D313" s="182">
        <v>37</v>
      </c>
      <c r="E313" s="5">
        <f t="shared" si="23"/>
        <v>-3</v>
      </c>
      <c r="F313" s="120">
        <f t="shared" si="22"/>
        <v>-8.1081081081081086E-2</v>
      </c>
      <c r="H313" s="89"/>
      <c r="I313" s="2"/>
      <c r="J313" s="5"/>
    </row>
    <row r="314" spans="1:13" x14ac:dyDescent="0.3">
      <c r="A314" s="175">
        <v>810</v>
      </c>
      <c r="B314" s="160" t="s">
        <v>15</v>
      </c>
      <c r="C314" s="161">
        <v>705</v>
      </c>
      <c r="D314" s="182">
        <v>784</v>
      </c>
      <c r="E314" s="5">
        <f t="shared" si="23"/>
        <v>-79</v>
      </c>
      <c r="F314" s="120">
        <f t="shared" si="22"/>
        <v>-0.10076530612244898</v>
      </c>
      <c r="H314" s="89"/>
      <c r="I314" s="2"/>
      <c r="J314" s="5"/>
    </row>
    <row r="315" spans="1:13" x14ac:dyDescent="0.3">
      <c r="A315" s="175">
        <v>811</v>
      </c>
      <c r="B315" s="160" t="s">
        <v>4</v>
      </c>
      <c r="C315" s="161">
        <v>1996</v>
      </c>
      <c r="D315" s="182">
        <v>1899</v>
      </c>
      <c r="E315" s="5">
        <f t="shared" si="23"/>
        <v>97</v>
      </c>
      <c r="F315" s="120">
        <f t="shared" si="22"/>
        <v>5.1079515534491839E-2</v>
      </c>
      <c r="H315" s="89"/>
      <c r="I315" s="2"/>
      <c r="J315" s="5"/>
    </row>
    <row r="316" spans="1:13" x14ac:dyDescent="0.3">
      <c r="A316" s="175">
        <v>812</v>
      </c>
      <c r="B316" s="160" t="s">
        <v>90</v>
      </c>
      <c r="C316" s="161">
        <v>3</v>
      </c>
      <c r="D316" s="182">
        <v>9</v>
      </c>
      <c r="E316" s="5">
        <f t="shared" si="23"/>
        <v>-6</v>
      </c>
      <c r="F316" s="120">
        <f t="shared" si="22"/>
        <v>-0.66666666666666663</v>
      </c>
      <c r="H316" s="89"/>
      <c r="I316" s="2"/>
      <c r="J316" s="5"/>
    </row>
    <row r="317" spans="1:13" x14ac:dyDescent="0.3">
      <c r="A317" s="175">
        <v>813</v>
      </c>
      <c r="B317" s="160" t="s">
        <v>310</v>
      </c>
      <c r="C317" s="161">
        <v>138</v>
      </c>
      <c r="D317" s="182">
        <v>125</v>
      </c>
      <c r="E317" s="5">
        <f t="shared" si="23"/>
        <v>13</v>
      </c>
      <c r="F317" s="120">
        <f t="shared" si="22"/>
        <v>0.104</v>
      </c>
      <c r="H317" s="89"/>
      <c r="I317" s="2"/>
      <c r="J317" s="5"/>
    </row>
    <row r="318" spans="1:13" x14ac:dyDescent="0.3">
      <c r="A318" s="175">
        <v>814</v>
      </c>
      <c r="B318" s="160" t="s">
        <v>5</v>
      </c>
      <c r="C318" s="161">
        <v>2654</v>
      </c>
      <c r="D318" s="182">
        <v>2520</v>
      </c>
      <c r="E318" s="5">
        <f t="shared" si="23"/>
        <v>134</v>
      </c>
      <c r="F318" s="120">
        <f t="shared" si="22"/>
        <v>5.3174603174603173E-2</v>
      </c>
      <c r="H318" s="89"/>
      <c r="I318" s="2"/>
      <c r="J318" s="5"/>
    </row>
    <row r="319" spans="1:13" x14ac:dyDescent="0.3">
      <c r="A319" s="175">
        <v>815</v>
      </c>
      <c r="B319" s="160" t="s">
        <v>132</v>
      </c>
      <c r="C319" s="161">
        <v>366</v>
      </c>
      <c r="D319" s="182">
        <v>299</v>
      </c>
      <c r="E319" s="5">
        <f t="shared" si="23"/>
        <v>67</v>
      </c>
      <c r="F319" s="120">
        <f t="shared" si="22"/>
        <v>0.22408026755852842</v>
      </c>
      <c r="H319" s="89"/>
      <c r="I319" s="2"/>
      <c r="J319" s="5"/>
    </row>
    <row r="320" spans="1:13" x14ac:dyDescent="0.3">
      <c r="A320" s="175">
        <v>816</v>
      </c>
      <c r="B320" s="160" t="s">
        <v>183</v>
      </c>
      <c r="C320" s="161">
        <v>228</v>
      </c>
      <c r="D320" s="182">
        <v>253</v>
      </c>
      <c r="E320" s="5">
        <f t="shared" si="23"/>
        <v>-25</v>
      </c>
      <c r="F320" s="120">
        <f t="shared" si="22"/>
        <v>-9.8814229249011856E-2</v>
      </c>
      <c r="H320" s="89"/>
      <c r="I320" s="2"/>
      <c r="J320" s="5"/>
    </row>
    <row r="321" spans="1:13" x14ac:dyDescent="0.3">
      <c r="A321" s="175">
        <v>817</v>
      </c>
      <c r="B321" s="160" t="s">
        <v>176</v>
      </c>
      <c r="C321" s="161">
        <v>219</v>
      </c>
      <c r="D321" s="182">
        <v>218</v>
      </c>
      <c r="E321" s="5">
        <f t="shared" si="23"/>
        <v>1</v>
      </c>
      <c r="F321" s="120">
        <f t="shared" si="22"/>
        <v>4.5871559633027525E-3</v>
      </c>
      <c r="H321" s="89"/>
      <c r="I321" s="2"/>
      <c r="J321" s="5"/>
    </row>
    <row r="322" spans="1:13" x14ac:dyDescent="0.3">
      <c r="A322" s="175">
        <v>818</v>
      </c>
      <c r="B322" s="160" t="s">
        <v>386</v>
      </c>
      <c r="C322" s="161">
        <v>3</v>
      </c>
      <c r="D322" s="182">
        <v>0</v>
      </c>
      <c r="E322" s="5">
        <f t="shared" si="23"/>
        <v>3</v>
      </c>
      <c r="F322" s="120"/>
      <c r="H322" s="89"/>
      <c r="I322" s="2"/>
      <c r="J322" s="5"/>
    </row>
    <row r="323" spans="1:13" x14ac:dyDescent="0.3">
      <c r="A323" s="175">
        <v>819</v>
      </c>
      <c r="B323" s="160" t="s">
        <v>26</v>
      </c>
      <c r="C323" s="161">
        <v>386</v>
      </c>
      <c r="D323" s="182">
        <v>472</v>
      </c>
      <c r="E323" s="5">
        <f t="shared" si="23"/>
        <v>-86</v>
      </c>
      <c r="F323" s="120">
        <f t="shared" si="22"/>
        <v>-0.18220338983050846</v>
      </c>
      <c r="H323" s="89"/>
      <c r="I323" s="2"/>
      <c r="J323" s="5"/>
      <c r="M323" s="83"/>
    </row>
    <row r="324" spans="1:13" x14ac:dyDescent="0.3">
      <c r="A324" s="175">
        <v>820</v>
      </c>
      <c r="B324" s="160" t="s">
        <v>31</v>
      </c>
      <c r="C324" s="161">
        <v>456</v>
      </c>
      <c r="D324" s="182">
        <v>477</v>
      </c>
      <c r="E324" s="5">
        <f t="shared" si="23"/>
        <v>-21</v>
      </c>
      <c r="F324" s="120">
        <f t="shared" si="22"/>
        <v>-4.40251572327044E-2</v>
      </c>
      <c r="H324" s="89"/>
      <c r="I324" s="2"/>
      <c r="J324" s="5"/>
      <c r="M324" s="83"/>
    </row>
    <row r="325" spans="1:13" x14ac:dyDescent="0.3">
      <c r="A325" s="175">
        <v>822</v>
      </c>
      <c r="B325" s="160" t="s">
        <v>186</v>
      </c>
      <c r="C325" s="161">
        <v>565</v>
      </c>
      <c r="D325" s="182">
        <v>600</v>
      </c>
      <c r="E325" s="5">
        <f t="shared" si="23"/>
        <v>-35</v>
      </c>
      <c r="F325" s="120">
        <f t="shared" si="22"/>
        <v>-5.8333333333333334E-2</v>
      </c>
      <c r="H325" s="89"/>
      <c r="I325" s="2"/>
      <c r="J325" s="5"/>
      <c r="M325" s="83"/>
    </row>
    <row r="326" spans="1:13" x14ac:dyDescent="0.3">
      <c r="A326" s="116"/>
      <c r="B326" s="117" t="s">
        <v>22</v>
      </c>
      <c r="C326" s="114">
        <f>SUM(C306:C325)</f>
        <v>9718</v>
      </c>
      <c r="D326" s="114">
        <f t="shared" ref="D326" si="24">SUM(D306:D325)</f>
        <v>9513</v>
      </c>
      <c r="E326" s="114">
        <f>SUM(E306:E325)</f>
        <v>205</v>
      </c>
      <c r="F326" s="121">
        <f t="shared" si="20"/>
        <v>2.1549458635551352E-2</v>
      </c>
      <c r="H326" s="89"/>
      <c r="I326" s="2"/>
      <c r="J326" s="5"/>
      <c r="M326" s="83"/>
    </row>
    <row r="327" spans="1:13" x14ac:dyDescent="0.3">
      <c r="A327" s="116"/>
      <c r="B327" s="113"/>
      <c r="C327" s="115"/>
      <c r="D327" s="115"/>
      <c r="E327" s="5"/>
      <c r="F327" s="120"/>
      <c r="H327" s="89"/>
      <c r="I327" s="2"/>
      <c r="J327" s="5"/>
      <c r="M327" s="83"/>
    </row>
    <row r="328" spans="1:13" ht="18" x14ac:dyDescent="0.35">
      <c r="A328" s="116"/>
      <c r="B328" s="99" t="s">
        <v>320</v>
      </c>
      <c r="C328" s="115"/>
      <c r="D328" s="115"/>
      <c r="E328" s="5"/>
      <c r="F328" s="120"/>
      <c r="H328" s="89"/>
      <c r="I328" s="2"/>
      <c r="J328" s="5"/>
      <c r="M328" s="83"/>
    </row>
    <row r="329" spans="1:13" x14ac:dyDescent="0.3">
      <c r="A329" s="175">
        <v>901</v>
      </c>
      <c r="B329" s="160" t="s">
        <v>24</v>
      </c>
      <c r="C329" s="161">
        <v>146</v>
      </c>
      <c r="D329" s="182">
        <v>194</v>
      </c>
      <c r="E329" s="5">
        <f t="shared" si="21"/>
        <v>-48</v>
      </c>
      <c r="F329" s="120">
        <f t="shared" ref="F329:F361" si="25">E329/D329</f>
        <v>-0.24742268041237114</v>
      </c>
      <c r="H329" s="89"/>
      <c r="I329" s="2"/>
      <c r="J329" s="5"/>
      <c r="M329" s="83"/>
    </row>
    <row r="330" spans="1:13" x14ac:dyDescent="0.3">
      <c r="A330" s="175">
        <v>902</v>
      </c>
      <c r="B330" s="160" t="s">
        <v>32</v>
      </c>
      <c r="C330" s="161">
        <v>904</v>
      </c>
      <c r="D330" s="182">
        <v>700</v>
      </c>
      <c r="E330" s="5">
        <f t="shared" ref="E330:E361" si="26">C330-D330</f>
        <v>204</v>
      </c>
      <c r="F330" s="120">
        <f t="shared" si="25"/>
        <v>0.29142857142857143</v>
      </c>
      <c r="H330" s="89"/>
      <c r="I330" s="2"/>
      <c r="J330" s="5"/>
      <c r="M330" s="83"/>
    </row>
    <row r="331" spans="1:13" x14ac:dyDescent="0.3">
      <c r="A331" s="175">
        <v>903</v>
      </c>
      <c r="B331" s="160" t="s">
        <v>87</v>
      </c>
      <c r="C331" s="161">
        <v>59</v>
      </c>
      <c r="D331" s="182">
        <v>62</v>
      </c>
      <c r="E331" s="5">
        <f t="shared" si="26"/>
        <v>-3</v>
      </c>
      <c r="F331" s="120">
        <f t="shared" si="25"/>
        <v>-4.8387096774193547E-2</v>
      </c>
      <c r="H331" s="89"/>
      <c r="I331" s="2"/>
      <c r="J331" s="5"/>
      <c r="M331" s="83"/>
    </row>
    <row r="332" spans="1:13" x14ac:dyDescent="0.3">
      <c r="A332" s="175">
        <v>904</v>
      </c>
      <c r="B332" s="160" t="s">
        <v>197</v>
      </c>
      <c r="C332" s="161">
        <v>171</v>
      </c>
      <c r="D332" s="182">
        <v>234</v>
      </c>
      <c r="E332" s="5">
        <f t="shared" si="26"/>
        <v>-63</v>
      </c>
      <c r="F332" s="120">
        <f t="shared" si="25"/>
        <v>-0.26923076923076922</v>
      </c>
      <c r="H332" s="90"/>
      <c r="I332" s="2"/>
      <c r="J332" s="5"/>
      <c r="M332" s="83"/>
    </row>
    <row r="333" spans="1:13" x14ac:dyDescent="0.3">
      <c r="A333" s="175">
        <v>905</v>
      </c>
      <c r="B333" s="160" t="s">
        <v>10</v>
      </c>
      <c r="C333" s="161">
        <v>663</v>
      </c>
      <c r="D333" s="182">
        <v>994</v>
      </c>
      <c r="E333" s="5">
        <f t="shared" si="26"/>
        <v>-331</v>
      </c>
      <c r="F333" s="120">
        <f t="shared" si="25"/>
        <v>-0.33299798792756541</v>
      </c>
      <c r="H333" s="89"/>
      <c r="I333" s="2"/>
      <c r="J333" s="5"/>
      <c r="M333" s="83"/>
    </row>
    <row r="334" spans="1:13" x14ac:dyDescent="0.3">
      <c r="A334" s="175">
        <v>906</v>
      </c>
      <c r="B334" s="160" t="s">
        <v>194</v>
      </c>
      <c r="C334" s="161">
        <v>558</v>
      </c>
      <c r="D334" s="182">
        <v>744</v>
      </c>
      <c r="E334" s="5">
        <f t="shared" si="26"/>
        <v>-186</v>
      </c>
      <c r="F334" s="120">
        <f t="shared" si="25"/>
        <v>-0.25</v>
      </c>
      <c r="H334" s="89"/>
      <c r="I334" s="2"/>
      <c r="J334" s="5"/>
      <c r="M334" s="83"/>
    </row>
    <row r="335" spans="1:13" x14ac:dyDescent="0.3">
      <c r="A335" s="175">
        <v>907</v>
      </c>
      <c r="B335" s="160" t="s">
        <v>46</v>
      </c>
      <c r="C335" s="161">
        <v>858</v>
      </c>
      <c r="D335" s="182">
        <v>1139</v>
      </c>
      <c r="E335" s="5">
        <f t="shared" si="26"/>
        <v>-281</v>
      </c>
      <c r="F335" s="120">
        <f t="shared" si="25"/>
        <v>-0.24670763827919229</v>
      </c>
      <c r="H335" s="89"/>
      <c r="I335" s="2"/>
      <c r="J335" s="5"/>
      <c r="M335" s="83"/>
    </row>
    <row r="336" spans="1:13" x14ac:dyDescent="0.3">
      <c r="A336" s="175">
        <v>910</v>
      </c>
      <c r="B336" s="160" t="s">
        <v>187</v>
      </c>
      <c r="C336" s="161">
        <v>95</v>
      </c>
      <c r="D336" s="182">
        <v>91</v>
      </c>
      <c r="E336" s="5">
        <f t="shared" si="26"/>
        <v>4</v>
      </c>
      <c r="F336" s="120">
        <f t="shared" si="25"/>
        <v>4.3956043956043959E-2</v>
      </c>
      <c r="H336" s="89"/>
      <c r="I336" s="2"/>
      <c r="J336" s="5"/>
    </row>
    <row r="337" spans="1:10" x14ac:dyDescent="0.3">
      <c r="A337" s="175">
        <v>912</v>
      </c>
      <c r="B337" s="160" t="s">
        <v>251</v>
      </c>
      <c r="C337" s="161">
        <v>476</v>
      </c>
      <c r="D337" s="182">
        <v>523</v>
      </c>
      <c r="E337" s="5">
        <f t="shared" si="26"/>
        <v>-47</v>
      </c>
      <c r="F337" s="120">
        <f t="shared" si="25"/>
        <v>-8.9866156787762913E-2</v>
      </c>
      <c r="H337" s="89"/>
      <c r="I337" s="2"/>
      <c r="J337" s="5"/>
    </row>
    <row r="338" spans="1:10" x14ac:dyDescent="0.3">
      <c r="A338" s="175">
        <v>913</v>
      </c>
      <c r="B338" s="160" t="s">
        <v>207</v>
      </c>
      <c r="C338" s="161">
        <v>827</v>
      </c>
      <c r="D338" s="182">
        <v>816</v>
      </c>
      <c r="E338" s="5">
        <f t="shared" si="26"/>
        <v>11</v>
      </c>
      <c r="F338" s="120">
        <f t="shared" si="25"/>
        <v>1.3480392156862746E-2</v>
      </c>
      <c r="H338" s="89"/>
      <c r="I338" s="2"/>
      <c r="J338" s="5"/>
    </row>
    <row r="339" spans="1:10" x14ac:dyDescent="0.3">
      <c r="A339" s="175">
        <v>914</v>
      </c>
      <c r="B339" s="160" t="s">
        <v>133</v>
      </c>
      <c r="C339" s="161">
        <v>27</v>
      </c>
      <c r="D339" s="182">
        <v>42</v>
      </c>
      <c r="E339" s="5">
        <f t="shared" si="26"/>
        <v>-15</v>
      </c>
      <c r="F339" s="120">
        <f t="shared" si="25"/>
        <v>-0.35714285714285715</v>
      </c>
      <c r="H339" s="89"/>
      <c r="I339" s="2"/>
      <c r="J339" s="5"/>
    </row>
    <row r="340" spans="1:10" x14ac:dyDescent="0.3">
      <c r="A340" s="175">
        <v>915</v>
      </c>
      <c r="B340" s="160" t="s">
        <v>137</v>
      </c>
      <c r="C340" s="161">
        <v>41</v>
      </c>
      <c r="D340" s="182">
        <v>46</v>
      </c>
      <c r="E340" s="5">
        <f t="shared" si="26"/>
        <v>-5</v>
      </c>
      <c r="F340" s="120">
        <f t="shared" si="25"/>
        <v>-0.10869565217391304</v>
      </c>
      <c r="H340" s="89"/>
      <c r="I340" s="2"/>
      <c r="J340" s="5"/>
    </row>
    <row r="341" spans="1:10" x14ac:dyDescent="0.3">
      <c r="A341" s="175">
        <v>916</v>
      </c>
      <c r="B341" s="160" t="s">
        <v>108</v>
      </c>
      <c r="C341" s="161">
        <v>57</v>
      </c>
      <c r="D341" s="182">
        <v>74</v>
      </c>
      <c r="E341" s="5">
        <f t="shared" si="26"/>
        <v>-17</v>
      </c>
      <c r="F341" s="120">
        <f t="shared" si="25"/>
        <v>-0.22972972972972974</v>
      </c>
      <c r="H341" s="89"/>
      <c r="I341" s="2"/>
      <c r="J341" s="5"/>
    </row>
    <row r="342" spans="1:10" x14ac:dyDescent="0.3">
      <c r="A342" s="175">
        <v>917</v>
      </c>
      <c r="B342" s="160" t="s">
        <v>152</v>
      </c>
      <c r="C342" s="161">
        <v>12</v>
      </c>
      <c r="D342" s="182">
        <v>25</v>
      </c>
      <c r="E342" s="5">
        <f t="shared" si="26"/>
        <v>-13</v>
      </c>
      <c r="F342" s="120">
        <f t="shared" si="25"/>
        <v>-0.52</v>
      </c>
      <c r="H342" s="89"/>
      <c r="I342" s="2"/>
      <c r="J342" s="5"/>
    </row>
    <row r="343" spans="1:10" x14ac:dyDescent="0.3">
      <c r="A343" s="175">
        <v>918</v>
      </c>
      <c r="B343" s="160" t="s">
        <v>148</v>
      </c>
      <c r="C343" s="161">
        <v>98</v>
      </c>
      <c r="D343" s="182">
        <v>101</v>
      </c>
      <c r="E343" s="5">
        <f t="shared" si="26"/>
        <v>-3</v>
      </c>
      <c r="F343" s="120">
        <f t="shared" si="25"/>
        <v>-2.9702970297029702E-2</v>
      </c>
      <c r="H343" s="89"/>
      <c r="I343" s="2"/>
      <c r="J343" s="5"/>
    </row>
    <row r="344" spans="1:10" x14ac:dyDescent="0.3">
      <c r="A344" s="175">
        <v>919</v>
      </c>
      <c r="B344" s="160" t="s">
        <v>188</v>
      </c>
      <c r="C344" s="161">
        <v>77</v>
      </c>
      <c r="D344" s="182">
        <v>105</v>
      </c>
      <c r="E344" s="5">
        <f t="shared" si="26"/>
        <v>-28</v>
      </c>
      <c r="F344" s="120">
        <f t="shared" si="25"/>
        <v>-0.26666666666666666</v>
      </c>
      <c r="H344" s="89"/>
      <c r="I344" s="2"/>
      <c r="J344" s="5"/>
    </row>
    <row r="345" spans="1:10" x14ac:dyDescent="0.3">
      <c r="A345" s="175">
        <v>920</v>
      </c>
      <c r="B345" s="160" t="s">
        <v>88</v>
      </c>
      <c r="C345" s="161">
        <v>36</v>
      </c>
      <c r="D345" s="182">
        <v>36</v>
      </c>
      <c r="E345" s="5">
        <f t="shared" si="26"/>
        <v>0</v>
      </c>
      <c r="F345" s="120">
        <f t="shared" si="25"/>
        <v>0</v>
      </c>
      <c r="H345" s="89"/>
      <c r="I345" s="2"/>
      <c r="J345" s="5"/>
    </row>
    <row r="346" spans="1:10" x14ac:dyDescent="0.3">
      <c r="A346" s="175">
        <v>921</v>
      </c>
      <c r="B346" s="160" t="s">
        <v>91</v>
      </c>
      <c r="C346" s="161">
        <v>185</v>
      </c>
      <c r="D346" s="182">
        <v>157</v>
      </c>
      <c r="E346" s="5">
        <f t="shared" si="26"/>
        <v>28</v>
      </c>
      <c r="F346" s="120">
        <f t="shared" si="25"/>
        <v>0.17834394904458598</v>
      </c>
      <c r="H346" s="89"/>
      <c r="I346" s="2"/>
      <c r="J346" s="5"/>
    </row>
    <row r="347" spans="1:10" x14ac:dyDescent="0.3">
      <c r="A347" s="175">
        <v>922</v>
      </c>
      <c r="B347" s="160" t="s">
        <v>252</v>
      </c>
      <c r="C347" s="161">
        <v>355</v>
      </c>
      <c r="D347" s="182">
        <v>380</v>
      </c>
      <c r="E347" s="5">
        <f t="shared" si="26"/>
        <v>-25</v>
      </c>
      <c r="F347" s="120">
        <f t="shared" si="25"/>
        <v>-6.5789473684210523E-2</v>
      </c>
      <c r="H347" s="89"/>
      <c r="I347" s="2"/>
      <c r="J347" s="5"/>
    </row>
    <row r="348" spans="1:10" x14ac:dyDescent="0.3">
      <c r="A348" s="175">
        <v>925</v>
      </c>
      <c r="B348" s="160" t="s">
        <v>97</v>
      </c>
      <c r="C348" s="161">
        <v>638</v>
      </c>
      <c r="D348" s="182">
        <v>677</v>
      </c>
      <c r="E348" s="5">
        <f t="shared" si="26"/>
        <v>-39</v>
      </c>
      <c r="F348" s="120">
        <f t="shared" si="25"/>
        <v>-5.7607090103397339E-2</v>
      </c>
      <c r="H348" s="89"/>
      <c r="I348" s="2"/>
      <c r="J348" s="5"/>
    </row>
    <row r="349" spans="1:10" x14ac:dyDescent="0.3">
      <c r="A349" s="175">
        <v>926</v>
      </c>
      <c r="B349" s="160" t="s">
        <v>33</v>
      </c>
      <c r="C349" s="161">
        <v>351</v>
      </c>
      <c r="D349" s="182">
        <v>336</v>
      </c>
      <c r="E349" s="5">
        <f t="shared" si="26"/>
        <v>15</v>
      </c>
      <c r="F349" s="120">
        <f t="shared" si="25"/>
        <v>4.4642857142857144E-2</v>
      </c>
      <c r="H349" s="89"/>
      <c r="I349" s="5"/>
      <c r="J349" s="5"/>
    </row>
    <row r="350" spans="1:10" x14ac:dyDescent="0.3">
      <c r="A350" s="175">
        <v>927</v>
      </c>
      <c r="B350" s="160" t="s">
        <v>58</v>
      </c>
      <c r="C350" s="161">
        <v>33</v>
      </c>
      <c r="D350" s="182">
        <v>19</v>
      </c>
      <c r="E350" s="5">
        <f t="shared" si="26"/>
        <v>14</v>
      </c>
      <c r="F350" s="120">
        <f t="shared" si="25"/>
        <v>0.73684210526315785</v>
      </c>
      <c r="H350" s="89"/>
      <c r="I350" s="2"/>
      <c r="J350" s="5"/>
    </row>
    <row r="351" spans="1:10" x14ac:dyDescent="0.3">
      <c r="A351" s="175">
        <v>931</v>
      </c>
      <c r="B351" s="160" t="s">
        <v>114</v>
      </c>
      <c r="C351" s="161">
        <v>138</v>
      </c>
      <c r="D351" s="182">
        <v>158</v>
      </c>
      <c r="E351" s="5">
        <f t="shared" si="26"/>
        <v>-20</v>
      </c>
      <c r="F351" s="120">
        <f t="shared" si="25"/>
        <v>-0.12658227848101267</v>
      </c>
      <c r="H351" s="89"/>
      <c r="I351" s="2"/>
      <c r="J351" s="83"/>
    </row>
    <row r="352" spans="1:10" x14ac:dyDescent="0.3">
      <c r="A352" s="175">
        <v>932</v>
      </c>
      <c r="B352" s="160" t="s">
        <v>265</v>
      </c>
      <c r="C352" s="161">
        <v>92</v>
      </c>
      <c r="D352" s="182">
        <v>85</v>
      </c>
      <c r="E352" s="5">
        <f t="shared" si="26"/>
        <v>7</v>
      </c>
      <c r="F352" s="120">
        <f t="shared" si="25"/>
        <v>8.2352941176470587E-2</v>
      </c>
      <c r="H352" s="89"/>
      <c r="I352" s="2"/>
      <c r="J352" s="83"/>
    </row>
    <row r="353" spans="1:10" x14ac:dyDescent="0.3">
      <c r="A353" s="175">
        <v>934</v>
      </c>
      <c r="B353" s="160" t="s">
        <v>25</v>
      </c>
      <c r="C353" s="161">
        <v>167</v>
      </c>
      <c r="D353" s="182">
        <v>216</v>
      </c>
      <c r="E353" s="5">
        <f t="shared" si="26"/>
        <v>-49</v>
      </c>
      <c r="F353" s="120">
        <f t="shared" si="25"/>
        <v>-0.22685185185185186</v>
      </c>
      <c r="H353" s="82"/>
      <c r="I353" s="84"/>
      <c r="J353" s="83"/>
    </row>
    <row r="354" spans="1:10" x14ac:dyDescent="0.3">
      <c r="A354" s="175">
        <v>935</v>
      </c>
      <c r="B354" s="160" t="s">
        <v>266</v>
      </c>
      <c r="C354" s="161">
        <v>421</v>
      </c>
      <c r="D354" s="182">
        <v>362</v>
      </c>
      <c r="E354" s="5">
        <f t="shared" si="26"/>
        <v>59</v>
      </c>
      <c r="F354" s="120">
        <f t="shared" si="25"/>
        <v>0.16298342541436464</v>
      </c>
      <c r="H354" s="82"/>
      <c r="I354" s="84"/>
      <c r="J354" s="83"/>
    </row>
    <row r="355" spans="1:10" x14ac:dyDescent="0.3">
      <c r="A355" s="175">
        <v>936</v>
      </c>
      <c r="B355" s="160" t="s">
        <v>28</v>
      </c>
      <c r="C355" s="161">
        <v>220</v>
      </c>
      <c r="D355" s="182">
        <v>201</v>
      </c>
      <c r="E355" s="5">
        <f t="shared" si="26"/>
        <v>19</v>
      </c>
      <c r="F355" s="120">
        <f t="shared" si="25"/>
        <v>9.4527363184079602E-2</v>
      </c>
      <c r="H355" s="82"/>
      <c r="I355" s="84"/>
      <c r="J355" s="83"/>
    </row>
    <row r="356" spans="1:10" x14ac:dyDescent="0.3">
      <c r="A356" s="175">
        <v>937</v>
      </c>
      <c r="B356" s="160" t="s">
        <v>61</v>
      </c>
      <c r="C356" s="161">
        <v>148</v>
      </c>
      <c r="D356" s="182">
        <v>166</v>
      </c>
      <c r="E356" s="5">
        <f t="shared" si="26"/>
        <v>-18</v>
      </c>
      <c r="F356" s="120">
        <f t="shared" si="25"/>
        <v>-0.10843373493975904</v>
      </c>
      <c r="H356" s="82"/>
      <c r="I356" s="84"/>
      <c r="J356" s="83"/>
    </row>
    <row r="357" spans="1:10" x14ac:dyDescent="0.3">
      <c r="A357" s="175">
        <v>938</v>
      </c>
      <c r="B357" s="160" t="s">
        <v>253</v>
      </c>
      <c r="C357" s="161">
        <v>148</v>
      </c>
      <c r="D357" s="182">
        <v>139</v>
      </c>
      <c r="E357" s="5">
        <f t="shared" si="26"/>
        <v>9</v>
      </c>
      <c r="F357" s="120">
        <f t="shared" si="25"/>
        <v>6.4748201438848921E-2</v>
      </c>
      <c r="H357" s="82"/>
      <c r="I357" s="84"/>
      <c r="J357" s="83"/>
    </row>
    <row r="358" spans="1:10" x14ac:dyDescent="0.3">
      <c r="A358" s="175">
        <v>940</v>
      </c>
      <c r="B358" s="160" t="s">
        <v>254</v>
      </c>
      <c r="C358" s="161">
        <v>105</v>
      </c>
      <c r="D358" s="182">
        <v>126</v>
      </c>
      <c r="E358" s="5">
        <f t="shared" si="26"/>
        <v>-21</v>
      </c>
      <c r="F358" s="120">
        <f t="shared" si="25"/>
        <v>-0.16666666666666666</v>
      </c>
      <c r="H358" s="82"/>
      <c r="I358" s="84"/>
      <c r="J358" s="83"/>
    </row>
    <row r="359" spans="1:10" x14ac:dyDescent="0.3">
      <c r="A359" s="175">
        <v>941</v>
      </c>
      <c r="B359" s="160" t="s">
        <v>267</v>
      </c>
      <c r="C359" s="161">
        <v>99</v>
      </c>
      <c r="D359" s="182">
        <v>89</v>
      </c>
      <c r="E359" s="5">
        <f t="shared" si="26"/>
        <v>10</v>
      </c>
      <c r="F359" s="120">
        <f t="shared" si="25"/>
        <v>0.11235955056179775</v>
      </c>
      <c r="H359" s="82"/>
      <c r="I359" s="84"/>
      <c r="J359" s="83"/>
    </row>
    <row r="360" spans="1:10" x14ac:dyDescent="0.3">
      <c r="A360" s="175">
        <v>942</v>
      </c>
      <c r="B360" s="160" t="s">
        <v>268</v>
      </c>
      <c r="C360" s="161">
        <v>74</v>
      </c>
      <c r="D360" s="182">
        <v>84</v>
      </c>
      <c r="E360" s="5">
        <f t="shared" si="26"/>
        <v>-10</v>
      </c>
      <c r="F360" s="120">
        <f t="shared" si="25"/>
        <v>-0.11904761904761904</v>
      </c>
      <c r="H360" s="2"/>
      <c r="I360" s="5"/>
      <c r="J360" s="83"/>
    </row>
    <row r="361" spans="1:10" x14ac:dyDescent="0.3">
      <c r="A361" s="175">
        <v>993</v>
      </c>
      <c r="B361" s="160" t="s">
        <v>223</v>
      </c>
      <c r="C361" s="161">
        <v>453</v>
      </c>
      <c r="D361" s="182">
        <v>406</v>
      </c>
      <c r="E361" s="5">
        <f t="shared" si="26"/>
        <v>47</v>
      </c>
      <c r="F361" s="120">
        <f t="shared" si="25"/>
        <v>0.11576354679802955</v>
      </c>
      <c r="H361" s="2"/>
      <c r="I361" s="5"/>
      <c r="J361" s="83"/>
    </row>
    <row r="362" spans="1:10" x14ac:dyDescent="0.3">
      <c r="A362" s="102"/>
      <c r="B362" s="117" t="s">
        <v>22</v>
      </c>
      <c r="C362" s="114">
        <f>SUM(C329:C361)</f>
        <v>8732</v>
      </c>
      <c r="D362" s="114">
        <f>SUM(D329:D361)</f>
        <v>9527</v>
      </c>
      <c r="E362" s="21">
        <f t="shared" ref="E362:E378" si="27">C362-D362</f>
        <v>-795</v>
      </c>
      <c r="F362" s="121">
        <f t="shared" ref="F362:F378" si="28">E362/D362</f>
        <v>-8.3447045239844655E-2</v>
      </c>
      <c r="H362" s="2"/>
      <c r="I362" s="5"/>
      <c r="J362" s="83"/>
    </row>
    <row r="363" spans="1:10" x14ac:dyDescent="0.3">
      <c r="A363" s="102"/>
      <c r="B363" s="113"/>
      <c r="C363" s="115"/>
      <c r="D363" s="115"/>
      <c r="E363" s="5"/>
      <c r="F363" s="120"/>
      <c r="H363" s="2"/>
      <c r="I363" s="5"/>
      <c r="J363" s="83"/>
    </row>
    <row r="364" spans="1:10" ht="18" x14ac:dyDescent="0.35">
      <c r="A364" s="102"/>
      <c r="B364" s="99" t="s">
        <v>321</v>
      </c>
      <c r="C364" s="115"/>
      <c r="D364" s="115"/>
      <c r="E364" s="5"/>
      <c r="F364" s="120"/>
      <c r="H364" s="2"/>
      <c r="I364" s="5"/>
      <c r="J364" s="83"/>
    </row>
    <row r="365" spans="1:10" x14ac:dyDescent="0.3">
      <c r="A365" s="175">
        <v>1</v>
      </c>
      <c r="B365" s="160" t="s">
        <v>164</v>
      </c>
      <c r="C365" s="161">
        <v>45</v>
      </c>
      <c r="D365" s="182">
        <v>40</v>
      </c>
      <c r="E365" s="5">
        <f t="shared" si="27"/>
        <v>5</v>
      </c>
      <c r="F365" s="120">
        <f t="shared" ref="F365:F377" si="29">E365/D365</f>
        <v>0.125</v>
      </c>
      <c r="H365" s="2"/>
      <c r="I365" s="5"/>
      <c r="J365" s="83"/>
    </row>
    <row r="366" spans="1:10" x14ac:dyDescent="0.3">
      <c r="A366" s="175">
        <v>2</v>
      </c>
      <c r="B366" s="160" t="s">
        <v>269</v>
      </c>
      <c r="C366" s="161">
        <v>1</v>
      </c>
      <c r="D366" s="182">
        <v>3</v>
      </c>
      <c r="E366" s="5">
        <f t="shared" ref="E366:E377" si="30">C366-D366</f>
        <v>-2</v>
      </c>
      <c r="F366" s="120">
        <f t="shared" si="29"/>
        <v>-0.66666666666666663</v>
      </c>
      <c r="H366" s="2"/>
      <c r="I366" s="5"/>
      <c r="J366" s="83"/>
    </row>
    <row r="367" spans="1:10" x14ac:dyDescent="0.3">
      <c r="A367" s="175">
        <v>3</v>
      </c>
      <c r="B367" s="160" t="s">
        <v>134</v>
      </c>
      <c r="C367" s="161">
        <v>141</v>
      </c>
      <c r="D367" s="182">
        <v>178</v>
      </c>
      <c r="E367" s="5">
        <f t="shared" si="30"/>
        <v>-37</v>
      </c>
      <c r="F367" s="120">
        <f t="shared" si="29"/>
        <v>-0.20786516853932585</v>
      </c>
      <c r="H367" s="2"/>
      <c r="I367" s="5"/>
      <c r="J367" s="83"/>
    </row>
    <row r="368" spans="1:10" x14ac:dyDescent="0.3">
      <c r="A368" s="175">
        <v>4</v>
      </c>
      <c r="B368" s="160" t="s">
        <v>301</v>
      </c>
      <c r="C368" s="161">
        <v>1</v>
      </c>
      <c r="D368" s="182">
        <v>4</v>
      </c>
      <c r="E368" s="5">
        <f t="shared" si="30"/>
        <v>-3</v>
      </c>
      <c r="F368" s="120">
        <f t="shared" si="29"/>
        <v>-0.75</v>
      </c>
      <c r="H368" s="2"/>
      <c r="I368" s="5"/>
      <c r="J368" s="83"/>
    </row>
    <row r="369" spans="1:13" x14ac:dyDescent="0.3">
      <c r="A369" s="175">
        <v>6</v>
      </c>
      <c r="B369" s="160" t="s">
        <v>170</v>
      </c>
      <c r="C369" s="161">
        <v>20</v>
      </c>
      <c r="D369" s="182">
        <v>24</v>
      </c>
      <c r="E369" s="5">
        <f t="shared" si="30"/>
        <v>-4</v>
      </c>
      <c r="F369" s="120">
        <f t="shared" si="29"/>
        <v>-0.16666666666666666</v>
      </c>
      <c r="H369" s="2"/>
      <c r="I369" s="5"/>
      <c r="J369" s="83"/>
    </row>
    <row r="370" spans="1:13" x14ac:dyDescent="0.3">
      <c r="A370" s="175">
        <v>7</v>
      </c>
      <c r="B370" s="160" t="s">
        <v>189</v>
      </c>
      <c r="C370" s="161">
        <v>105</v>
      </c>
      <c r="D370" s="182">
        <v>108</v>
      </c>
      <c r="E370" s="5">
        <f t="shared" si="30"/>
        <v>-3</v>
      </c>
      <c r="F370" s="120">
        <f t="shared" si="29"/>
        <v>-2.7777777777777776E-2</v>
      </c>
      <c r="H370" s="2"/>
      <c r="I370" s="5"/>
      <c r="J370" s="5"/>
      <c r="M370" s="83"/>
    </row>
    <row r="371" spans="1:13" x14ac:dyDescent="0.3">
      <c r="A371" s="175">
        <v>8</v>
      </c>
      <c r="B371" s="160" t="s">
        <v>62</v>
      </c>
      <c r="C371" s="161">
        <v>81</v>
      </c>
      <c r="D371" s="182">
        <v>159</v>
      </c>
      <c r="E371" s="5">
        <f t="shared" si="30"/>
        <v>-78</v>
      </c>
      <c r="F371" s="120">
        <f t="shared" si="29"/>
        <v>-0.49056603773584906</v>
      </c>
      <c r="H371" s="2"/>
      <c r="I371" s="5"/>
      <c r="M371" s="83"/>
    </row>
    <row r="372" spans="1:13" x14ac:dyDescent="0.3">
      <c r="A372" s="175">
        <v>9</v>
      </c>
      <c r="B372" s="160" t="s">
        <v>89</v>
      </c>
      <c r="C372" s="161">
        <v>148</v>
      </c>
      <c r="D372" s="182">
        <v>142</v>
      </c>
      <c r="E372" s="5">
        <f t="shared" si="30"/>
        <v>6</v>
      </c>
      <c r="F372" s="120">
        <f t="shared" si="29"/>
        <v>4.2253521126760563E-2</v>
      </c>
      <c r="H372" s="89"/>
      <c r="I372" s="2"/>
      <c r="M372" s="83"/>
    </row>
    <row r="373" spans="1:13" x14ac:dyDescent="0.3">
      <c r="A373" s="175">
        <v>10</v>
      </c>
      <c r="B373" s="160" t="s">
        <v>255</v>
      </c>
      <c r="C373" s="161">
        <v>7</v>
      </c>
      <c r="D373" s="182">
        <v>1</v>
      </c>
      <c r="E373" s="5">
        <f t="shared" si="30"/>
        <v>6</v>
      </c>
      <c r="F373" s="120">
        <f t="shared" si="29"/>
        <v>6</v>
      </c>
      <c r="M373" s="83"/>
    </row>
    <row r="374" spans="1:13" x14ac:dyDescent="0.3">
      <c r="A374" s="175">
        <v>17</v>
      </c>
      <c r="B374" s="160" t="s">
        <v>302</v>
      </c>
      <c r="C374" s="161">
        <v>116</v>
      </c>
      <c r="D374" s="182">
        <v>109</v>
      </c>
      <c r="E374" s="5">
        <f t="shared" si="30"/>
        <v>7</v>
      </c>
      <c r="F374" s="120">
        <f t="shared" si="29"/>
        <v>6.4220183486238536E-2</v>
      </c>
      <c r="G374" s="89"/>
      <c r="M374" s="83"/>
    </row>
    <row r="375" spans="1:13" x14ac:dyDescent="0.3">
      <c r="A375" s="175">
        <v>19</v>
      </c>
      <c r="B375" s="160" t="s">
        <v>78</v>
      </c>
      <c r="C375" s="161">
        <v>8</v>
      </c>
      <c r="D375" s="182">
        <v>52</v>
      </c>
      <c r="E375" s="5">
        <f t="shared" si="30"/>
        <v>-44</v>
      </c>
      <c r="F375" s="120">
        <f t="shared" si="29"/>
        <v>-0.84615384615384615</v>
      </c>
      <c r="G375" s="89"/>
      <c r="M375" s="83"/>
    </row>
    <row r="376" spans="1:13" x14ac:dyDescent="0.3">
      <c r="A376" s="175">
        <v>20</v>
      </c>
      <c r="B376" s="160" t="s">
        <v>85</v>
      </c>
      <c r="C376" s="161">
        <v>2</v>
      </c>
      <c r="D376" s="182">
        <v>12</v>
      </c>
      <c r="E376" s="5">
        <f t="shared" si="30"/>
        <v>-10</v>
      </c>
      <c r="F376" s="120">
        <f t="shared" si="29"/>
        <v>-0.83333333333333337</v>
      </c>
      <c r="G376" s="89"/>
      <c r="M376" s="83"/>
    </row>
    <row r="377" spans="1:13" x14ac:dyDescent="0.3">
      <c r="A377" s="175">
        <v>21</v>
      </c>
      <c r="B377" s="160" t="s">
        <v>199</v>
      </c>
      <c r="C377" s="161">
        <v>462</v>
      </c>
      <c r="D377" s="182">
        <v>380</v>
      </c>
      <c r="E377" s="5">
        <f t="shared" si="30"/>
        <v>82</v>
      </c>
      <c r="F377" s="120">
        <f t="shared" si="29"/>
        <v>0.21578947368421053</v>
      </c>
      <c r="G377" s="92"/>
      <c r="M377" s="83"/>
    </row>
    <row r="378" spans="1:13" x14ac:dyDescent="0.3">
      <c r="A378" s="102"/>
      <c r="B378" s="117" t="s">
        <v>22</v>
      </c>
      <c r="C378" s="21">
        <f>SUM(C365:C377)</f>
        <v>1137</v>
      </c>
      <c r="D378" s="21">
        <f>SUM(D365:D377)</f>
        <v>1212</v>
      </c>
      <c r="E378" s="21">
        <f t="shared" si="27"/>
        <v>-75</v>
      </c>
      <c r="F378" s="121">
        <f t="shared" si="28"/>
        <v>-6.1881188118811881E-2</v>
      </c>
      <c r="G378" s="92"/>
      <c r="M378" s="83"/>
    </row>
    <row r="379" spans="1:13" x14ac:dyDescent="0.3">
      <c r="A379" s="102"/>
      <c r="B379" s="2"/>
      <c r="C379" s="5"/>
      <c r="D379" s="5"/>
      <c r="F379" s="158"/>
      <c r="G379" s="92"/>
      <c r="M379" s="83"/>
    </row>
    <row r="380" spans="1:13" x14ac:dyDescent="0.3">
      <c r="A380" s="102"/>
      <c r="B380" s="2"/>
      <c r="C380" s="5"/>
      <c r="D380" s="5"/>
      <c r="F380" s="158"/>
      <c r="G380" s="92"/>
      <c r="M380" s="83"/>
    </row>
    <row r="381" spans="1:13" x14ac:dyDescent="0.3">
      <c r="B381" s="2"/>
      <c r="C381" s="5"/>
      <c r="D381" s="5"/>
      <c r="F381" s="158"/>
      <c r="G381" s="89"/>
      <c r="M381" s="83"/>
    </row>
    <row r="382" spans="1:13" x14ac:dyDescent="0.3">
      <c r="B382" s="2"/>
      <c r="C382" s="100"/>
      <c r="D382" s="100"/>
      <c r="E382" s="100"/>
      <c r="F382" s="158"/>
      <c r="G382" s="89"/>
      <c r="M382" s="83"/>
    </row>
    <row r="383" spans="1:13" x14ac:dyDescent="0.3">
      <c r="B383" s="2"/>
      <c r="C383" s="5"/>
      <c r="D383" s="5"/>
      <c r="F383" s="158"/>
      <c r="G383" s="89"/>
      <c r="M383" s="83"/>
    </row>
    <row r="384" spans="1:13" ht="18" x14ac:dyDescent="0.35">
      <c r="B384" s="99"/>
      <c r="C384" s="5"/>
      <c r="D384" s="5"/>
      <c r="F384" s="158"/>
      <c r="G384" s="89"/>
      <c r="M384" s="83"/>
    </row>
    <row r="385" spans="2:13" x14ac:dyDescent="0.3">
      <c r="B385" s="2"/>
      <c r="C385" s="5"/>
      <c r="D385" s="5"/>
      <c r="F385" s="159"/>
      <c r="G385" s="89"/>
      <c r="M385" s="83"/>
    </row>
    <row r="386" spans="2:13" x14ac:dyDescent="0.3">
      <c r="B386" s="2"/>
      <c r="C386" s="5"/>
      <c r="D386" s="5"/>
      <c r="F386" s="158"/>
      <c r="G386" s="89"/>
      <c r="M386" s="83"/>
    </row>
    <row r="387" spans="2:13" x14ac:dyDescent="0.3">
      <c r="B387" s="2"/>
      <c r="C387" s="5"/>
      <c r="D387" s="5"/>
      <c r="F387" s="158"/>
      <c r="G387" s="89"/>
      <c r="M387" s="83"/>
    </row>
    <row r="388" spans="2:13" x14ac:dyDescent="0.3">
      <c r="B388" s="2"/>
      <c r="C388" s="5"/>
      <c r="D388" s="5"/>
      <c r="F388" s="158"/>
      <c r="G388" s="89"/>
      <c r="M388" s="83"/>
    </row>
    <row r="389" spans="2:13" x14ac:dyDescent="0.3">
      <c r="B389" s="2"/>
      <c r="C389" s="5"/>
      <c r="D389" s="5"/>
      <c r="F389" s="158"/>
      <c r="G389" s="89"/>
      <c r="M389" s="83"/>
    </row>
    <row r="390" spans="2:13" x14ac:dyDescent="0.3">
      <c r="B390" s="2"/>
      <c r="C390" s="5"/>
      <c r="D390" s="5"/>
      <c r="F390" s="158"/>
      <c r="G390" s="89"/>
      <c r="M390" s="83"/>
    </row>
    <row r="391" spans="2:13" x14ac:dyDescent="0.3">
      <c r="B391" s="2"/>
      <c r="C391" s="5"/>
      <c r="D391" s="5"/>
      <c r="F391" s="158"/>
      <c r="G391" s="89"/>
      <c r="M391" s="83"/>
    </row>
    <row r="392" spans="2:13" x14ac:dyDescent="0.3">
      <c r="B392" s="2"/>
      <c r="C392" s="5"/>
      <c r="D392" s="5"/>
      <c r="F392" s="158"/>
      <c r="G392" s="91"/>
      <c r="M392" s="83"/>
    </row>
    <row r="393" spans="2:13" x14ac:dyDescent="0.3">
      <c r="B393" s="2"/>
      <c r="C393" s="5"/>
      <c r="D393" s="5"/>
      <c r="F393" s="158"/>
      <c r="M393" s="83"/>
    </row>
    <row r="394" spans="2:13" x14ac:dyDescent="0.3">
      <c r="B394" s="2"/>
      <c r="C394" s="5"/>
      <c r="D394" s="5"/>
      <c r="F394" s="120"/>
      <c r="M394" s="83"/>
    </row>
    <row r="395" spans="2:13" x14ac:dyDescent="0.3">
      <c r="B395" s="2"/>
      <c r="C395" s="5"/>
      <c r="D395" s="5"/>
      <c r="F395" s="120"/>
      <c r="M395" s="83"/>
    </row>
    <row r="396" spans="2:13" x14ac:dyDescent="0.3">
      <c r="B396" s="2"/>
      <c r="C396" s="5"/>
      <c r="D396" s="5"/>
      <c r="F396" s="120"/>
      <c r="M396" s="83"/>
    </row>
    <row r="397" spans="2:13" x14ac:dyDescent="0.3">
      <c r="B397" s="2"/>
      <c r="C397" s="5"/>
      <c r="D397" s="5"/>
      <c r="F397" s="120"/>
      <c r="M397" s="83"/>
    </row>
    <row r="398" spans="2:13" x14ac:dyDescent="0.3">
      <c r="C398" s="100"/>
      <c r="D398" s="100"/>
      <c r="E398" s="100"/>
      <c r="F398" s="120"/>
      <c r="M398" s="83"/>
    </row>
    <row r="399" spans="2:13" x14ac:dyDescent="0.3">
      <c r="M399" s="83"/>
    </row>
    <row r="400" spans="2:13" x14ac:dyDescent="0.3">
      <c r="M400" s="83"/>
    </row>
    <row r="401" spans="13:13" x14ac:dyDescent="0.3">
      <c r="M401" s="83"/>
    </row>
    <row r="402" spans="13:13" x14ac:dyDescent="0.3">
      <c r="M402" s="83"/>
    </row>
    <row r="403" spans="13:13" x14ac:dyDescent="0.3">
      <c r="M403" s="83"/>
    </row>
    <row r="404" spans="13:13" x14ac:dyDescent="0.3">
      <c r="M404" s="83"/>
    </row>
    <row r="405" spans="13:13" x14ac:dyDescent="0.3">
      <c r="M405" s="83"/>
    </row>
    <row r="406" spans="13:13" x14ac:dyDescent="0.3">
      <c r="M406" s="83"/>
    </row>
    <row r="407" spans="13:13" x14ac:dyDescent="0.3">
      <c r="M407" s="83"/>
    </row>
    <row r="408" spans="13:13" x14ac:dyDescent="0.3">
      <c r="M408" s="83"/>
    </row>
    <row r="409" spans="13:13" x14ac:dyDescent="0.3">
      <c r="M409" s="83"/>
    </row>
    <row r="410" spans="13:13" x14ac:dyDescent="0.3">
      <c r="M410" s="83"/>
    </row>
    <row r="411" spans="13:13" x14ac:dyDescent="0.3">
      <c r="M411" s="83"/>
    </row>
    <row r="412" spans="13:13" x14ac:dyDescent="0.3">
      <c r="M412" s="83"/>
    </row>
    <row r="413" spans="13:13" x14ac:dyDescent="0.3">
      <c r="M413" s="83"/>
    </row>
    <row r="414" spans="13:13" x14ac:dyDescent="0.3">
      <c r="M414" s="83"/>
    </row>
    <row r="415" spans="13:13" x14ac:dyDescent="0.3">
      <c r="M415" s="83"/>
    </row>
    <row r="416" spans="13:13" x14ac:dyDescent="0.3">
      <c r="M416" s="83"/>
    </row>
    <row r="417" spans="13:13" x14ac:dyDescent="0.3">
      <c r="M417" s="83"/>
    </row>
    <row r="418" spans="13:13" x14ac:dyDescent="0.3">
      <c r="M418" s="83"/>
    </row>
    <row r="419" spans="13:13" x14ac:dyDescent="0.3">
      <c r="M419" s="83"/>
    </row>
    <row r="420" spans="13:13" x14ac:dyDescent="0.3">
      <c r="M420" s="83"/>
    </row>
    <row r="421" spans="13:13" x14ac:dyDescent="0.3">
      <c r="M421" s="83"/>
    </row>
    <row r="422" spans="13:13" x14ac:dyDescent="0.3">
      <c r="M422" s="83"/>
    </row>
    <row r="423" spans="13:13" x14ac:dyDescent="0.3">
      <c r="M423" s="83"/>
    </row>
    <row r="424" spans="13:13" x14ac:dyDescent="0.3">
      <c r="M424" s="83"/>
    </row>
    <row r="425" spans="13:13" x14ac:dyDescent="0.3">
      <c r="M425" s="83"/>
    </row>
    <row r="426" spans="13:13" x14ac:dyDescent="0.3">
      <c r="M426" s="83"/>
    </row>
    <row r="427" spans="13:13" x14ac:dyDescent="0.3">
      <c r="M427" s="83"/>
    </row>
    <row r="428" spans="13:13" x14ac:dyDescent="0.3">
      <c r="M428" s="83"/>
    </row>
    <row r="429" spans="13:13" x14ac:dyDescent="0.3">
      <c r="M429" s="83"/>
    </row>
    <row r="430" spans="13:13" x14ac:dyDescent="0.3">
      <c r="M430" s="83"/>
    </row>
    <row r="431" spans="13:13" x14ac:dyDescent="0.3">
      <c r="M431" s="83"/>
    </row>
    <row r="432" spans="13:13" x14ac:dyDescent="0.3">
      <c r="M432" s="83"/>
    </row>
    <row r="433" spans="13:13" x14ac:dyDescent="0.3">
      <c r="M433" s="83"/>
    </row>
    <row r="434" spans="13:13" x14ac:dyDescent="0.3">
      <c r="M434" s="83"/>
    </row>
    <row r="435" spans="13:13" x14ac:dyDescent="0.3">
      <c r="M435" s="83"/>
    </row>
    <row r="436" spans="13:13" x14ac:dyDescent="0.3">
      <c r="M436" s="83"/>
    </row>
    <row r="437" spans="13:13" x14ac:dyDescent="0.3">
      <c r="M437" s="83"/>
    </row>
    <row r="438" spans="13:13" x14ac:dyDescent="0.3">
      <c r="M438" s="83"/>
    </row>
    <row r="439" spans="13:13" x14ac:dyDescent="0.3">
      <c r="M439" s="83"/>
    </row>
    <row r="440" spans="13:13" x14ac:dyDescent="0.3">
      <c r="M440" s="83"/>
    </row>
    <row r="441" spans="13:13" x14ac:dyDescent="0.3">
      <c r="M441" s="83"/>
    </row>
    <row r="442" spans="13:13" x14ac:dyDescent="0.3">
      <c r="M442" s="83"/>
    </row>
    <row r="443" spans="13:13" x14ac:dyDescent="0.3">
      <c r="M443" s="83"/>
    </row>
    <row r="444" spans="13:13" x14ac:dyDescent="0.3">
      <c r="M444" s="83"/>
    </row>
    <row r="445" spans="13:13" x14ac:dyDescent="0.3">
      <c r="M445" s="83"/>
    </row>
    <row r="446" spans="13:13" x14ac:dyDescent="0.3">
      <c r="M446" s="83"/>
    </row>
    <row r="447" spans="13:13" x14ac:dyDescent="0.3">
      <c r="M447" s="83"/>
    </row>
    <row r="448" spans="13:13" x14ac:dyDescent="0.3">
      <c r="M448" s="83"/>
    </row>
    <row r="449" spans="13:13" x14ac:dyDescent="0.3">
      <c r="M449" s="83"/>
    </row>
    <row r="450" spans="13:13" x14ac:dyDescent="0.3">
      <c r="M450" s="83"/>
    </row>
    <row r="451" spans="13:13" x14ac:dyDescent="0.3">
      <c r="M451" s="83"/>
    </row>
  </sheetData>
  <sortState ref="A4:H330">
    <sortCondition ref="A4:A330"/>
  </sortState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  <oddFooter>&amp;R&amp;"-,Kursiv"&amp;9&amp;P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workbookViewId="0"/>
  </sheetViews>
  <sheetFormatPr defaultColWidth="9.77734375" defaultRowHeight="14.4" x14ac:dyDescent="0.3"/>
  <cols>
    <col min="1" max="1" width="6.33203125" style="17" customWidth="1"/>
    <col min="2" max="2" width="34.77734375" style="10" customWidth="1"/>
    <col min="3" max="3" width="13.109375" style="18" customWidth="1"/>
    <col min="4" max="4" width="13.21875" style="15" customWidth="1"/>
    <col min="5" max="5" width="10.77734375" style="10" customWidth="1"/>
    <col min="6" max="6" width="11" style="10" customWidth="1"/>
    <col min="7" max="7" width="8.109375" style="10" customWidth="1"/>
    <col min="8" max="16384" width="9.77734375" style="10"/>
  </cols>
  <sheetData>
    <row r="1" spans="1:12" ht="20.25" customHeight="1" x14ac:dyDescent="0.35">
      <c r="A1" s="9"/>
      <c r="B1" s="189" t="s">
        <v>3</v>
      </c>
      <c r="C1" s="190" t="s">
        <v>387</v>
      </c>
      <c r="D1" s="190" t="s">
        <v>360</v>
      </c>
      <c r="E1" s="191" t="s">
        <v>1</v>
      </c>
      <c r="F1" s="191" t="s">
        <v>2</v>
      </c>
      <c r="G1" s="19"/>
    </row>
    <row r="2" spans="1:12" x14ac:dyDescent="0.3">
      <c r="A2" s="1">
        <v>1</v>
      </c>
      <c r="B2" s="160" t="s">
        <v>5</v>
      </c>
      <c r="C2" s="161">
        <v>2654</v>
      </c>
      <c r="D2" s="182">
        <v>2520</v>
      </c>
      <c r="E2" s="183">
        <f>C2-D2</f>
        <v>134</v>
      </c>
      <c r="F2" s="192">
        <f>E2/D2</f>
        <v>5.3174603174603173E-2</v>
      </c>
      <c r="G2" s="7"/>
      <c r="H2" s="5"/>
      <c r="I2" s="86"/>
      <c r="J2" s="97"/>
      <c r="K2" s="144"/>
      <c r="L2" s="144"/>
    </row>
    <row r="3" spans="1:12" x14ac:dyDescent="0.3">
      <c r="A3" s="1">
        <v>2</v>
      </c>
      <c r="B3" s="160" t="s">
        <v>303</v>
      </c>
      <c r="C3" s="161">
        <v>2378</v>
      </c>
      <c r="D3" s="182">
        <v>1694</v>
      </c>
      <c r="E3" s="183">
        <f t="shared" ref="E3:E21" si="0">C3-D3</f>
        <v>684</v>
      </c>
      <c r="F3" s="192">
        <f t="shared" ref="F3:F21" si="1">E3/D3</f>
        <v>0.40377804014167651</v>
      </c>
      <c r="G3" s="7"/>
      <c r="H3" s="2"/>
      <c r="I3" s="86"/>
      <c r="J3" s="97"/>
      <c r="K3" s="144"/>
      <c r="L3" s="144"/>
    </row>
    <row r="4" spans="1:12" x14ac:dyDescent="0.3">
      <c r="A4" s="1">
        <v>3</v>
      </c>
      <c r="B4" s="160" t="s">
        <v>4</v>
      </c>
      <c r="C4" s="161">
        <v>1996</v>
      </c>
      <c r="D4" s="182">
        <v>1899</v>
      </c>
      <c r="E4" s="183">
        <f t="shared" si="0"/>
        <v>97</v>
      </c>
      <c r="F4" s="192">
        <f t="shared" si="1"/>
        <v>5.1079515534491839E-2</v>
      </c>
      <c r="G4" s="7"/>
      <c r="H4" s="2"/>
      <c r="I4" s="86"/>
      <c r="J4" s="97"/>
      <c r="K4" s="144"/>
      <c r="L4" s="144"/>
    </row>
    <row r="5" spans="1:12" x14ac:dyDescent="0.3">
      <c r="A5" s="1">
        <v>4</v>
      </c>
      <c r="B5" s="160" t="s">
        <v>6</v>
      </c>
      <c r="C5" s="161">
        <v>1793</v>
      </c>
      <c r="D5" s="182">
        <v>1713</v>
      </c>
      <c r="E5" s="183">
        <f t="shared" si="0"/>
        <v>80</v>
      </c>
      <c r="F5" s="192">
        <f t="shared" si="1"/>
        <v>4.6701692936368944E-2</v>
      </c>
      <c r="G5" s="7"/>
      <c r="H5" s="2"/>
      <c r="I5" s="86"/>
      <c r="J5" s="97"/>
      <c r="K5" s="144"/>
      <c r="L5" s="144"/>
    </row>
    <row r="6" spans="1:12" x14ac:dyDescent="0.3">
      <c r="A6" s="1">
        <v>5</v>
      </c>
      <c r="B6" s="160" t="s">
        <v>14</v>
      </c>
      <c r="C6" s="161">
        <v>945</v>
      </c>
      <c r="D6" s="182">
        <v>1007</v>
      </c>
      <c r="E6" s="183">
        <f t="shared" si="0"/>
        <v>-62</v>
      </c>
      <c r="F6" s="192">
        <f t="shared" si="1"/>
        <v>-6.1569016881827213E-2</v>
      </c>
      <c r="G6" s="7"/>
      <c r="H6" s="2"/>
      <c r="I6" s="86"/>
      <c r="J6" s="97"/>
      <c r="K6" s="144"/>
      <c r="L6" s="144"/>
    </row>
    <row r="7" spans="1:12" x14ac:dyDescent="0.3">
      <c r="A7" s="1">
        <v>6</v>
      </c>
      <c r="B7" s="160" t="s">
        <v>11</v>
      </c>
      <c r="C7" s="161">
        <v>906</v>
      </c>
      <c r="D7" s="182">
        <v>956</v>
      </c>
      <c r="E7" s="183">
        <f t="shared" si="0"/>
        <v>-50</v>
      </c>
      <c r="F7" s="192">
        <f t="shared" si="1"/>
        <v>-5.2301255230125521E-2</v>
      </c>
      <c r="G7" s="7"/>
      <c r="H7" s="2"/>
      <c r="I7" s="86"/>
      <c r="J7" s="97"/>
      <c r="K7" s="144"/>
      <c r="L7" s="144"/>
    </row>
    <row r="8" spans="1:12" x14ac:dyDescent="0.3">
      <c r="A8" s="1">
        <v>7</v>
      </c>
      <c r="B8" s="160" t="s">
        <v>32</v>
      </c>
      <c r="C8" s="161">
        <v>904</v>
      </c>
      <c r="D8" s="182">
        <v>700</v>
      </c>
      <c r="E8" s="183">
        <f t="shared" si="0"/>
        <v>204</v>
      </c>
      <c r="F8" s="192">
        <f t="shared" si="1"/>
        <v>0.29142857142857143</v>
      </c>
      <c r="G8" s="7"/>
      <c r="H8" s="2"/>
      <c r="I8" s="86"/>
      <c r="J8" s="97"/>
      <c r="K8" s="144"/>
      <c r="L8" s="144"/>
    </row>
    <row r="9" spans="1:12" x14ac:dyDescent="0.3">
      <c r="A9" s="1">
        <v>8</v>
      </c>
      <c r="B9" s="160" t="s">
        <v>143</v>
      </c>
      <c r="C9" s="161">
        <v>862</v>
      </c>
      <c r="D9" s="182">
        <v>815</v>
      </c>
      <c r="E9" s="183">
        <f t="shared" si="0"/>
        <v>47</v>
      </c>
      <c r="F9" s="192">
        <f t="shared" si="1"/>
        <v>5.7668711656441718E-2</v>
      </c>
      <c r="G9" s="7"/>
      <c r="H9" s="2"/>
      <c r="I9" s="86"/>
      <c r="J9" s="97"/>
      <c r="K9" s="144"/>
      <c r="L9" s="144"/>
    </row>
    <row r="10" spans="1:12" x14ac:dyDescent="0.3">
      <c r="A10" s="1">
        <v>9</v>
      </c>
      <c r="B10" s="160" t="s">
        <v>46</v>
      </c>
      <c r="C10" s="161">
        <v>858</v>
      </c>
      <c r="D10" s="182">
        <v>1139</v>
      </c>
      <c r="E10" s="183">
        <f t="shared" si="0"/>
        <v>-281</v>
      </c>
      <c r="F10" s="192">
        <f t="shared" si="1"/>
        <v>-0.24670763827919229</v>
      </c>
      <c r="G10" s="7"/>
      <c r="H10" s="2"/>
      <c r="I10" s="86"/>
      <c r="J10" s="97"/>
      <c r="K10" s="144"/>
      <c r="L10" s="144"/>
    </row>
    <row r="11" spans="1:12" x14ac:dyDescent="0.3">
      <c r="A11" s="1">
        <v>10</v>
      </c>
      <c r="B11" s="160" t="s">
        <v>207</v>
      </c>
      <c r="C11" s="161">
        <v>827</v>
      </c>
      <c r="D11" s="182">
        <v>816</v>
      </c>
      <c r="E11" s="183">
        <f t="shared" si="0"/>
        <v>11</v>
      </c>
      <c r="F11" s="192">
        <f t="shared" si="1"/>
        <v>1.3480392156862746E-2</v>
      </c>
      <c r="G11" s="7"/>
      <c r="H11" s="2"/>
      <c r="I11" s="86"/>
      <c r="J11" s="97"/>
      <c r="K11" s="144"/>
      <c r="L11" s="144"/>
    </row>
    <row r="12" spans="1:12" x14ac:dyDescent="0.3">
      <c r="A12" s="1">
        <v>11</v>
      </c>
      <c r="B12" s="160" t="s">
        <v>8</v>
      </c>
      <c r="C12" s="161">
        <v>823</v>
      </c>
      <c r="D12" s="182">
        <v>669</v>
      </c>
      <c r="E12" s="183">
        <f t="shared" si="0"/>
        <v>154</v>
      </c>
      <c r="F12" s="192">
        <f t="shared" si="1"/>
        <v>0.23019431988041852</v>
      </c>
      <c r="G12" s="7"/>
      <c r="H12" s="2"/>
      <c r="I12" s="86"/>
      <c r="J12" s="97"/>
      <c r="K12" s="144"/>
      <c r="L12" s="144"/>
    </row>
    <row r="13" spans="1:12" x14ac:dyDescent="0.3">
      <c r="A13" s="1">
        <v>12</v>
      </c>
      <c r="B13" s="160" t="s">
        <v>34</v>
      </c>
      <c r="C13" s="161">
        <v>757</v>
      </c>
      <c r="D13" s="182">
        <v>640</v>
      </c>
      <c r="E13" s="183">
        <f t="shared" si="0"/>
        <v>117</v>
      </c>
      <c r="F13" s="192">
        <f t="shared" si="1"/>
        <v>0.18281249999999999</v>
      </c>
      <c r="G13" s="7"/>
      <c r="H13" s="2"/>
      <c r="I13" s="86"/>
      <c r="J13" s="97"/>
      <c r="K13" s="144"/>
      <c r="L13" s="144"/>
    </row>
    <row r="14" spans="1:12" x14ac:dyDescent="0.3">
      <c r="A14" s="1">
        <v>13</v>
      </c>
      <c r="B14" s="160" t="s">
        <v>18</v>
      </c>
      <c r="C14" s="161">
        <v>740</v>
      </c>
      <c r="D14" s="182">
        <v>838</v>
      </c>
      <c r="E14" s="183">
        <f t="shared" si="0"/>
        <v>-98</v>
      </c>
      <c r="F14" s="192">
        <f t="shared" si="1"/>
        <v>-0.11694510739856802</v>
      </c>
      <c r="G14" s="7"/>
      <c r="H14" s="2"/>
      <c r="I14" s="86"/>
      <c r="J14" s="97"/>
      <c r="K14" s="144"/>
      <c r="L14" s="144"/>
    </row>
    <row r="15" spans="1:12" x14ac:dyDescent="0.3">
      <c r="A15" s="1">
        <v>14</v>
      </c>
      <c r="B15" s="160" t="s">
        <v>271</v>
      </c>
      <c r="C15" s="161">
        <v>728</v>
      </c>
      <c r="D15" s="182">
        <v>794</v>
      </c>
      <c r="E15" s="183">
        <f t="shared" si="0"/>
        <v>-66</v>
      </c>
      <c r="F15" s="192">
        <f t="shared" si="1"/>
        <v>-8.3123425692695208E-2</v>
      </c>
      <c r="G15" s="7"/>
      <c r="H15" s="2"/>
      <c r="I15" s="86"/>
      <c r="J15" s="97"/>
      <c r="K15" s="144"/>
      <c r="L15" s="144"/>
    </row>
    <row r="16" spans="1:12" x14ac:dyDescent="0.3">
      <c r="A16" s="1">
        <v>15</v>
      </c>
      <c r="B16" s="160" t="s">
        <v>15</v>
      </c>
      <c r="C16" s="161">
        <v>705</v>
      </c>
      <c r="D16" s="182">
        <v>784</v>
      </c>
      <c r="E16" s="183">
        <f t="shared" si="0"/>
        <v>-79</v>
      </c>
      <c r="F16" s="192">
        <f t="shared" si="1"/>
        <v>-0.10076530612244898</v>
      </c>
      <c r="G16" s="7"/>
      <c r="H16" s="2"/>
      <c r="I16" s="86"/>
      <c r="J16" s="97"/>
      <c r="K16" s="144"/>
      <c r="L16" s="144"/>
    </row>
    <row r="17" spans="1:12" x14ac:dyDescent="0.3">
      <c r="A17" s="1">
        <v>16</v>
      </c>
      <c r="B17" s="160" t="s">
        <v>10</v>
      </c>
      <c r="C17" s="161">
        <v>663</v>
      </c>
      <c r="D17" s="182">
        <v>994</v>
      </c>
      <c r="E17" s="183">
        <f t="shared" si="0"/>
        <v>-331</v>
      </c>
      <c r="F17" s="192">
        <f t="shared" si="1"/>
        <v>-0.33299798792756541</v>
      </c>
      <c r="G17" s="7"/>
      <c r="H17" s="2"/>
      <c r="I17" s="86"/>
      <c r="J17" s="97"/>
      <c r="K17" s="144"/>
      <c r="L17" s="144"/>
    </row>
    <row r="18" spans="1:12" x14ac:dyDescent="0.3">
      <c r="A18" s="1">
        <v>17</v>
      </c>
      <c r="B18" s="160" t="s">
        <v>97</v>
      </c>
      <c r="C18" s="161">
        <v>638</v>
      </c>
      <c r="D18" s="182">
        <v>677</v>
      </c>
      <c r="E18" s="183">
        <f t="shared" si="0"/>
        <v>-39</v>
      </c>
      <c r="F18" s="192">
        <f t="shared" si="1"/>
        <v>-5.7607090103397339E-2</v>
      </c>
      <c r="G18" s="20"/>
      <c r="H18" s="2"/>
      <c r="I18" s="86"/>
      <c r="J18" s="97"/>
      <c r="K18" s="144"/>
      <c r="L18" s="144"/>
    </row>
    <row r="19" spans="1:12" x14ac:dyDescent="0.3">
      <c r="A19" s="1">
        <v>18</v>
      </c>
      <c r="B19" s="160" t="s">
        <v>9</v>
      </c>
      <c r="C19" s="161">
        <v>629</v>
      </c>
      <c r="D19" s="182">
        <v>654</v>
      </c>
      <c r="E19" s="183">
        <f t="shared" si="0"/>
        <v>-25</v>
      </c>
      <c r="F19" s="192">
        <f t="shared" si="1"/>
        <v>-3.82262996941896E-2</v>
      </c>
      <c r="G19" s="20"/>
      <c r="H19" s="2"/>
      <c r="I19" s="86"/>
      <c r="J19" s="97"/>
      <c r="K19" s="144"/>
      <c r="L19" s="144"/>
    </row>
    <row r="20" spans="1:12" x14ac:dyDescent="0.3">
      <c r="A20" s="1">
        <v>19</v>
      </c>
      <c r="B20" s="160" t="s">
        <v>7</v>
      </c>
      <c r="C20" s="161">
        <v>619</v>
      </c>
      <c r="D20" s="182">
        <v>564</v>
      </c>
      <c r="E20" s="183">
        <f t="shared" si="0"/>
        <v>55</v>
      </c>
      <c r="F20" s="192">
        <f t="shared" si="1"/>
        <v>9.7517730496453903E-2</v>
      </c>
      <c r="G20" s="7"/>
      <c r="H20" s="2"/>
      <c r="I20" s="86"/>
      <c r="J20" s="97"/>
      <c r="K20" s="144"/>
      <c r="L20" s="144"/>
    </row>
    <row r="21" spans="1:12" x14ac:dyDescent="0.3">
      <c r="A21" s="1">
        <v>20</v>
      </c>
      <c r="B21" s="160" t="s">
        <v>12</v>
      </c>
      <c r="C21" s="161">
        <v>608</v>
      </c>
      <c r="D21" s="182">
        <v>558</v>
      </c>
      <c r="E21" s="183">
        <f t="shared" si="0"/>
        <v>50</v>
      </c>
      <c r="F21" s="192">
        <f t="shared" si="1"/>
        <v>8.9605734767025089E-2</v>
      </c>
      <c r="G21" s="7"/>
      <c r="H21" s="2"/>
      <c r="I21" s="86"/>
      <c r="J21" s="97"/>
      <c r="K21" s="144"/>
      <c r="L21" s="144"/>
    </row>
    <row r="22" spans="1:12" x14ac:dyDescent="0.3">
      <c r="A22" s="1"/>
      <c r="B22" s="193"/>
      <c r="C22" s="5"/>
      <c r="D22" s="5"/>
      <c r="E22" s="193"/>
      <c r="F22" s="31"/>
      <c r="G22" s="7"/>
      <c r="H22" s="11"/>
      <c r="I22" s="8"/>
    </row>
    <row r="23" spans="1:12" x14ac:dyDescent="0.3">
      <c r="A23" s="1"/>
      <c r="B23" s="12" t="s">
        <v>232</v>
      </c>
      <c r="C23" s="13">
        <f>SUM(C2:C22)</f>
        <v>21033</v>
      </c>
      <c r="D23" s="13">
        <f>SUM(D2:D22)</f>
        <v>20431</v>
      </c>
      <c r="E23" s="4">
        <f>C23-D23</f>
        <v>602</v>
      </c>
      <c r="F23" s="14">
        <f t="shared" ref="F23" si="2">E23/D23</f>
        <v>2.9465028632959717E-2</v>
      </c>
      <c r="H23" s="13"/>
      <c r="I23" s="13"/>
      <c r="K23" s="13"/>
    </row>
    <row r="24" spans="1:12" x14ac:dyDescent="0.3">
      <c r="A24" s="1"/>
      <c r="F24" s="16"/>
    </row>
    <row r="25" spans="1:12" x14ac:dyDescent="0.3">
      <c r="A25" s="1"/>
      <c r="F25" s="16"/>
    </row>
    <row r="26" spans="1:12" x14ac:dyDescent="0.3">
      <c r="A26" s="1"/>
      <c r="F26" s="16"/>
    </row>
    <row r="27" spans="1:12" x14ac:dyDescent="0.3">
      <c r="F27" s="16"/>
    </row>
    <row r="28" spans="1:12" x14ac:dyDescent="0.3">
      <c r="F28" s="16"/>
    </row>
    <row r="29" spans="1:12" x14ac:dyDescent="0.3">
      <c r="F29" s="16"/>
    </row>
    <row r="30" spans="1:12" x14ac:dyDescent="0.3">
      <c r="F30" s="16"/>
    </row>
    <row r="31" spans="1:12" x14ac:dyDescent="0.3">
      <c r="F31" s="16"/>
    </row>
    <row r="32" spans="1:12" x14ac:dyDescent="0.3">
      <c r="F32" s="16"/>
    </row>
    <row r="33" spans="6:6" x14ac:dyDescent="0.3">
      <c r="F33" s="16"/>
    </row>
    <row r="34" spans="6:6" x14ac:dyDescent="0.3">
      <c r="F34" s="16"/>
    </row>
    <row r="35" spans="6:6" x14ac:dyDescent="0.3">
      <c r="F35" s="16"/>
    </row>
    <row r="36" spans="6:6" x14ac:dyDescent="0.3">
      <c r="F36" s="16"/>
    </row>
    <row r="37" spans="6:6" x14ac:dyDescent="0.3">
      <c r="F37" s="16"/>
    </row>
    <row r="38" spans="6:6" x14ac:dyDescent="0.3">
      <c r="F38" s="16"/>
    </row>
    <row r="39" spans="6:6" x14ac:dyDescent="0.3">
      <c r="F39" s="16"/>
    </row>
    <row r="40" spans="6:6" x14ac:dyDescent="0.3">
      <c r="F40" s="16"/>
    </row>
    <row r="41" spans="6:6" x14ac:dyDescent="0.3">
      <c r="F41" s="16"/>
    </row>
    <row r="42" spans="6:6" x14ac:dyDescent="0.3">
      <c r="F42" s="16"/>
    </row>
    <row r="43" spans="6:6" x14ac:dyDescent="0.3">
      <c r="F43" s="16"/>
    </row>
    <row r="44" spans="6:6" x14ac:dyDescent="0.3">
      <c r="F44" s="16"/>
    </row>
    <row r="45" spans="6:6" x14ac:dyDescent="0.3">
      <c r="F45" s="16"/>
    </row>
    <row r="46" spans="6:6" x14ac:dyDescent="0.3">
      <c r="F46" s="16"/>
    </row>
    <row r="47" spans="6:6" x14ac:dyDescent="0.3">
      <c r="F47" s="16"/>
    </row>
    <row r="48" spans="6:6" x14ac:dyDescent="0.3">
      <c r="F48" s="16"/>
    </row>
    <row r="49" spans="6:6" x14ac:dyDescent="0.3">
      <c r="F49" s="16"/>
    </row>
    <row r="50" spans="6:6" x14ac:dyDescent="0.3">
      <c r="F50" s="16"/>
    </row>
    <row r="51" spans="6:6" x14ac:dyDescent="0.3">
      <c r="F51" s="16"/>
    </row>
    <row r="52" spans="6:6" x14ac:dyDescent="0.3">
      <c r="F52" s="16"/>
    </row>
    <row r="53" spans="6:6" x14ac:dyDescent="0.3">
      <c r="F53" s="16"/>
    </row>
    <row r="54" spans="6:6" x14ac:dyDescent="0.3">
      <c r="F54" s="16"/>
    </row>
    <row r="55" spans="6:6" x14ac:dyDescent="0.3">
      <c r="F55" s="16"/>
    </row>
    <row r="56" spans="6:6" x14ac:dyDescent="0.3">
      <c r="F56" s="16"/>
    </row>
    <row r="57" spans="6:6" x14ac:dyDescent="0.3">
      <c r="F57" s="16"/>
    </row>
    <row r="58" spans="6:6" x14ac:dyDescent="0.3">
      <c r="F58" s="16"/>
    </row>
    <row r="59" spans="6:6" x14ac:dyDescent="0.3">
      <c r="F59" s="16"/>
    </row>
    <row r="60" spans="6:6" x14ac:dyDescent="0.3">
      <c r="F60" s="16"/>
    </row>
    <row r="61" spans="6:6" x14ac:dyDescent="0.3">
      <c r="F61" s="16"/>
    </row>
    <row r="62" spans="6:6" x14ac:dyDescent="0.3">
      <c r="F62" s="16"/>
    </row>
    <row r="63" spans="6:6" x14ac:dyDescent="0.3">
      <c r="F63" s="16"/>
    </row>
    <row r="64" spans="6:6" x14ac:dyDescent="0.3">
      <c r="F64" s="16"/>
    </row>
    <row r="65" spans="6:6" x14ac:dyDescent="0.3">
      <c r="F65" s="16"/>
    </row>
    <row r="66" spans="6:6" x14ac:dyDescent="0.3">
      <c r="F66" s="16"/>
    </row>
    <row r="67" spans="6:6" x14ac:dyDescent="0.3">
      <c r="F67" s="16"/>
    </row>
    <row r="68" spans="6:6" x14ac:dyDescent="0.3">
      <c r="F68" s="16"/>
    </row>
    <row r="69" spans="6:6" x14ac:dyDescent="0.3">
      <c r="F69" s="16"/>
    </row>
    <row r="70" spans="6:6" x14ac:dyDescent="0.3">
      <c r="F70" s="16"/>
    </row>
    <row r="71" spans="6:6" x14ac:dyDescent="0.3">
      <c r="F71" s="16"/>
    </row>
    <row r="72" spans="6:6" x14ac:dyDescent="0.3">
      <c r="F72" s="16"/>
    </row>
    <row r="73" spans="6:6" x14ac:dyDescent="0.3">
      <c r="F73" s="16"/>
    </row>
    <row r="74" spans="6:6" x14ac:dyDescent="0.3">
      <c r="F74" s="16"/>
    </row>
    <row r="75" spans="6:6" x14ac:dyDescent="0.3">
      <c r="F75" s="16"/>
    </row>
    <row r="76" spans="6:6" x14ac:dyDescent="0.3">
      <c r="F76" s="16"/>
    </row>
    <row r="77" spans="6:6" x14ac:dyDescent="0.3">
      <c r="F77" s="16"/>
    </row>
    <row r="78" spans="6:6" x14ac:dyDescent="0.3">
      <c r="F78" s="16"/>
    </row>
    <row r="79" spans="6:6" x14ac:dyDescent="0.3">
      <c r="F79" s="16"/>
    </row>
    <row r="80" spans="6:6" x14ac:dyDescent="0.3">
      <c r="F80" s="16"/>
    </row>
    <row r="81" spans="6:6" x14ac:dyDescent="0.3">
      <c r="F81" s="16"/>
    </row>
    <row r="82" spans="6:6" x14ac:dyDescent="0.3">
      <c r="F82" s="16"/>
    </row>
    <row r="83" spans="6:6" x14ac:dyDescent="0.3">
      <c r="F83" s="16"/>
    </row>
    <row r="84" spans="6:6" x14ac:dyDescent="0.3">
      <c r="F84" s="16"/>
    </row>
    <row r="85" spans="6:6" x14ac:dyDescent="0.3">
      <c r="F85" s="16"/>
    </row>
    <row r="86" spans="6:6" x14ac:dyDescent="0.3">
      <c r="F86" s="16"/>
    </row>
    <row r="87" spans="6:6" x14ac:dyDescent="0.3">
      <c r="F87" s="16"/>
    </row>
    <row r="88" spans="6:6" x14ac:dyDescent="0.3">
      <c r="F88" s="16"/>
    </row>
    <row r="89" spans="6:6" x14ac:dyDescent="0.3">
      <c r="F89" s="16"/>
    </row>
    <row r="90" spans="6:6" x14ac:dyDescent="0.3">
      <c r="F90" s="16"/>
    </row>
    <row r="91" spans="6:6" x14ac:dyDescent="0.3">
      <c r="F91" s="16"/>
    </row>
    <row r="92" spans="6:6" x14ac:dyDescent="0.3">
      <c r="F92" s="16"/>
    </row>
    <row r="93" spans="6:6" x14ac:dyDescent="0.3">
      <c r="F93" s="16"/>
    </row>
    <row r="94" spans="6:6" x14ac:dyDescent="0.3">
      <c r="F94" s="16"/>
    </row>
    <row r="95" spans="6:6" x14ac:dyDescent="0.3">
      <c r="F95" s="16"/>
    </row>
    <row r="96" spans="6:6" x14ac:dyDescent="0.3">
      <c r="F96" s="16"/>
    </row>
    <row r="97" spans="6:6" x14ac:dyDescent="0.3">
      <c r="F97" s="16"/>
    </row>
    <row r="98" spans="6:6" x14ac:dyDescent="0.3">
      <c r="F98" s="16"/>
    </row>
    <row r="99" spans="6:6" x14ac:dyDescent="0.3">
      <c r="F99" s="16"/>
    </row>
    <row r="100" spans="6:6" x14ac:dyDescent="0.3">
      <c r="F100" s="16"/>
    </row>
    <row r="101" spans="6:6" x14ac:dyDescent="0.3">
      <c r="F101" s="16"/>
    </row>
    <row r="102" spans="6:6" x14ac:dyDescent="0.3">
      <c r="F102" s="16"/>
    </row>
    <row r="103" spans="6:6" x14ac:dyDescent="0.3">
      <c r="F103" s="16"/>
    </row>
    <row r="104" spans="6:6" x14ac:dyDescent="0.3">
      <c r="F104" s="16"/>
    </row>
    <row r="105" spans="6:6" x14ac:dyDescent="0.3">
      <c r="F105" s="16"/>
    </row>
    <row r="106" spans="6:6" x14ac:dyDescent="0.3">
      <c r="F106" s="16"/>
    </row>
    <row r="107" spans="6:6" x14ac:dyDescent="0.3">
      <c r="F107" s="16"/>
    </row>
    <row r="108" spans="6:6" x14ac:dyDescent="0.3">
      <c r="F108" s="16"/>
    </row>
    <row r="109" spans="6:6" x14ac:dyDescent="0.3">
      <c r="F109" s="16"/>
    </row>
    <row r="110" spans="6:6" x14ac:dyDescent="0.3">
      <c r="F110" s="16"/>
    </row>
    <row r="111" spans="6:6" x14ac:dyDescent="0.3">
      <c r="F111" s="16"/>
    </row>
    <row r="112" spans="6:6" x14ac:dyDescent="0.3">
      <c r="F112" s="16"/>
    </row>
    <row r="113" spans="6:6" x14ac:dyDescent="0.3">
      <c r="F113" s="16"/>
    </row>
    <row r="114" spans="6:6" x14ac:dyDescent="0.3">
      <c r="F114" s="16"/>
    </row>
    <row r="115" spans="6:6" x14ac:dyDescent="0.3">
      <c r="F115" s="16"/>
    </row>
    <row r="116" spans="6:6" x14ac:dyDescent="0.3">
      <c r="F116" s="16"/>
    </row>
    <row r="117" spans="6:6" x14ac:dyDescent="0.3">
      <c r="F117" s="16"/>
    </row>
    <row r="118" spans="6:6" x14ac:dyDescent="0.3">
      <c r="F118" s="16"/>
    </row>
    <row r="119" spans="6:6" x14ac:dyDescent="0.3">
      <c r="F119" s="16"/>
    </row>
    <row r="120" spans="6:6" x14ac:dyDescent="0.3">
      <c r="F120" s="16"/>
    </row>
    <row r="121" spans="6:6" x14ac:dyDescent="0.3">
      <c r="F121" s="16"/>
    </row>
    <row r="122" spans="6:6" x14ac:dyDescent="0.3">
      <c r="F122" s="16"/>
    </row>
    <row r="123" spans="6:6" x14ac:dyDescent="0.3">
      <c r="F123" s="16"/>
    </row>
    <row r="124" spans="6:6" x14ac:dyDescent="0.3">
      <c r="F124" s="16"/>
    </row>
    <row r="125" spans="6:6" x14ac:dyDescent="0.3">
      <c r="F125" s="16"/>
    </row>
    <row r="126" spans="6:6" x14ac:dyDescent="0.3">
      <c r="F126" s="16"/>
    </row>
    <row r="127" spans="6:6" x14ac:dyDescent="0.3">
      <c r="F127" s="16"/>
    </row>
    <row r="128" spans="6:6" x14ac:dyDescent="0.3">
      <c r="F128" s="16"/>
    </row>
    <row r="129" spans="6:6" x14ac:dyDescent="0.3">
      <c r="F129" s="16"/>
    </row>
    <row r="130" spans="6:6" x14ac:dyDescent="0.3">
      <c r="F130" s="16"/>
    </row>
    <row r="131" spans="6:6" x14ac:dyDescent="0.3">
      <c r="F131" s="16"/>
    </row>
    <row r="132" spans="6:6" x14ac:dyDescent="0.3">
      <c r="F132" s="16"/>
    </row>
    <row r="133" spans="6:6" x14ac:dyDescent="0.3">
      <c r="F133" s="16"/>
    </row>
    <row r="134" spans="6:6" x14ac:dyDescent="0.3">
      <c r="F134" s="16"/>
    </row>
    <row r="135" spans="6:6" x14ac:dyDescent="0.3">
      <c r="F135" s="16"/>
    </row>
    <row r="136" spans="6:6" x14ac:dyDescent="0.3">
      <c r="F136" s="16"/>
    </row>
    <row r="137" spans="6:6" x14ac:dyDescent="0.3">
      <c r="F137" s="16"/>
    </row>
    <row r="138" spans="6:6" x14ac:dyDescent="0.3">
      <c r="F138" s="16"/>
    </row>
    <row r="139" spans="6:6" x14ac:dyDescent="0.3">
      <c r="F139" s="16"/>
    </row>
    <row r="140" spans="6:6" x14ac:dyDescent="0.3">
      <c r="F140" s="16"/>
    </row>
    <row r="141" spans="6:6" x14ac:dyDescent="0.3">
      <c r="F141" s="16"/>
    </row>
    <row r="142" spans="6:6" x14ac:dyDescent="0.3">
      <c r="F142" s="16"/>
    </row>
    <row r="143" spans="6:6" x14ac:dyDescent="0.3">
      <c r="F143" s="16"/>
    </row>
    <row r="144" spans="6:6" x14ac:dyDescent="0.3">
      <c r="F144" s="16"/>
    </row>
    <row r="145" spans="6:6" x14ac:dyDescent="0.3">
      <c r="F145" s="16"/>
    </row>
    <row r="146" spans="6:6" x14ac:dyDescent="0.3">
      <c r="F146" s="16"/>
    </row>
    <row r="147" spans="6:6" x14ac:dyDescent="0.3">
      <c r="F147" s="16"/>
    </row>
    <row r="148" spans="6:6" x14ac:dyDescent="0.3">
      <c r="F148" s="16"/>
    </row>
    <row r="149" spans="6:6" x14ac:dyDescent="0.3">
      <c r="F149" s="16"/>
    </row>
    <row r="150" spans="6:6" x14ac:dyDescent="0.3">
      <c r="F150" s="16"/>
    </row>
    <row r="151" spans="6:6" x14ac:dyDescent="0.3">
      <c r="F151" s="16"/>
    </row>
    <row r="152" spans="6:6" x14ac:dyDescent="0.3">
      <c r="F152" s="16"/>
    </row>
    <row r="153" spans="6:6" x14ac:dyDescent="0.3">
      <c r="F153" s="16"/>
    </row>
    <row r="154" spans="6:6" x14ac:dyDescent="0.3">
      <c r="F154" s="16"/>
    </row>
    <row r="155" spans="6:6" x14ac:dyDescent="0.3">
      <c r="F155" s="16"/>
    </row>
    <row r="156" spans="6:6" x14ac:dyDescent="0.3">
      <c r="F156" s="16"/>
    </row>
    <row r="157" spans="6:6" x14ac:dyDescent="0.3">
      <c r="F157" s="16"/>
    </row>
    <row r="158" spans="6:6" x14ac:dyDescent="0.3">
      <c r="F158" s="16"/>
    </row>
    <row r="159" spans="6:6" x14ac:dyDescent="0.3">
      <c r="F159" s="16"/>
    </row>
    <row r="160" spans="6:6" x14ac:dyDescent="0.3">
      <c r="F160" s="16"/>
    </row>
    <row r="161" spans="6:6" x14ac:dyDescent="0.3">
      <c r="F161" s="16"/>
    </row>
    <row r="162" spans="6:6" x14ac:dyDescent="0.3">
      <c r="F162" s="16"/>
    </row>
    <row r="163" spans="6:6" x14ac:dyDescent="0.3">
      <c r="F163" s="16"/>
    </row>
    <row r="164" spans="6:6" x14ac:dyDescent="0.3">
      <c r="F164" s="16"/>
    </row>
    <row r="165" spans="6:6" x14ac:dyDescent="0.3">
      <c r="F165" s="16"/>
    </row>
    <row r="166" spans="6:6" x14ac:dyDescent="0.3">
      <c r="F166" s="16"/>
    </row>
    <row r="167" spans="6:6" x14ac:dyDescent="0.3">
      <c r="F167" s="16"/>
    </row>
    <row r="168" spans="6:6" x14ac:dyDescent="0.3">
      <c r="F168" s="16"/>
    </row>
    <row r="169" spans="6:6" x14ac:dyDescent="0.3">
      <c r="F169" s="16"/>
    </row>
    <row r="170" spans="6:6" x14ac:dyDescent="0.3">
      <c r="F170" s="16"/>
    </row>
    <row r="171" spans="6:6" x14ac:dyDescent="0.3">
      <c r="F171" s="16"/>
    </row>
    <row r="172" spans="6:6" x14ac:dyDescent="0.3">
      <c r="F172" s="16"/>
    </row>
    <row r="173" spans="6:6" x14ac:dyDescent="0.3">
      <c r="F173" s="16"/>
    </row>
    <row r="174" spans="6:6" x14ac:dyDescent="0.3">
      <c r="F174" s="16"/>
    </row>
    <row r="175" spans="6:6" x14ac:dyDescent="0.3">
      <c r="F175" s="16"/>
    </row>
    <row r="176" spans="6:6" x14ac:dyDescent="0.3">
      <c r="F176" s="16"/>
    </row>
    <row r="177" spans="6:6" x14ac:dyDescent="0.3">
      <c r="F177" s="16"/>
    </row>
    <row r="178" spans="6:6" x14ac:dyDescent="0.3">
      <c r="F178" s="16"/>
    </row>
    <row r="179" spans="6:6" x14ac:dyDescent="0.3">
      <c r="F179" s="16"/>
    </row>
    <row r="180" spans="6:6" x14ac:dyDescent="0.3">
      <c r="F180" s="16"/>
    </row>
    <row r="181" spans="6:6" x14ac:dyDescent="0.3">
      <c r="F181" s="16"/>
    </row>
    <row r="182" spans="6:6" x14ac:dyDescent="0.3">
      <c r="F182" s="16"/>
    </row>
    <row r="183" spans="6:6" x14ac:dyDescent="0.3">
      <c r="F183" s="16"/>
    </row>
    <row r="184" spans="6:6" x14ac:dyDescent="0.3">
      <c r="F184" s="16"/>
    </row>
    <row r="185" spans="6:6" x14ac:dyDescent="0.3">
      <c r="F185" s="16"/>
    </row>
    <row r="186" spans="6:6" x14ac:dyDescent="0.3">
      <c r="F186" s="16"/>
    </row>
    <row r="187" spans="6:6" x14ac:dyDescent="0.3">
      <c r="F187" s="16"/>
    </row>
    <row r="188" spans="6:6" x14ac:dyDescent="0.3">
      <c r="F188" s="16"/>
    </row>
    <row r="189" spans="6:6" x14ac:dyDescent="0.3">
      <c r="F189" s="16"/>
    </row>
    <row r="190" spans="6:6" x14ac:dyDescent="0.3">
      <c r="F190" s="16"/>
    </row>
    <row r="191" spans="6:6" x14ac:dyDescent="0.3">
      <c r="F191" s="16"/>
    </row>
    <row r="192" spans="6:6" x14ac:dyDescent="0.3">
      <c r="F192" s="16"/>
    </row>
    <row r="193" spans="6:6" x14ac:dyDescent="0.3">
      <c r="F193" s="16"/>
    </row>
    <row r="194" spans="6:6" x14ac:dyDescent="0.3">
      <c r="F194" s="16"/>
    </row>
    <row r="195" spans="6:6" x14ac:dyDescent="0.3">
      <c r="F195" s="16"/>
    </row>
    <row r="196" spans="6:6" x14ac:dyDescent="0.3">
      <c r="F196" s="16"/>
    </row>
    <row r="197" spans="6:6" x14ac:dyDescent="0.3">
      <c r="F197" s="16"/>
    </row>
    <row r="198" spans="6:6" x14ac:dyDescent="0.3">
      <c r="F198" s="16"/>
    </row>
    <row r="199" spans="6:6" x14ac:dyDescent="0.3">
      <c r="F199" s="16"/>
    </row>
    <row r="200" spans="6:6" x14ac:dyDescent="0.3">
      <c r="F200" s="16"/>
    </row>
    <row r="201" spans="6:6" x14ac:dyDescent="0.3">
      <c r="F201" s="16"/>
    </row>
    <row r="202" spans="6:6" x14ac:dyDescent="0.3">
      <c r="F202" s="16"/>
    </row>
    <row r="203" spans="6:6" x14ac:dyDescent="0.3">
      <c r="F203" s="16"/>
    </row>
    <row r="204" spans="6:6" x14ac:dyDescent="0.3">
      <c r="F204" s="16"/>
    </row>
    <row r="205" spans="6:6" x14ac:dyDescent="0.3">
      <c r="F205" s="16"/>
    </row>
    <row r="206" spans="6:6" x14ac:dyDescent="0.3">
      <c r="F206" s="16"/>
    </row>
    <row r="207" spans="6:6" x14ac:dyDescent="0.3">
      <c r="F207" s="16"/>
    </row>
    <row r="208" spans="6:6" x14ac:dyDescent="0.3">
      <c r="F208" s="16"/>
    </row>
    <row r="209" spans="6:6" x14ac:dyDescent="0.3">
      <c r="F209" s="16"/>
    </row>
    <row r="210" spans="6:6" x14ac:dyDescent="0.3">
      <c r="F210" s="16"/>
    </row>
    <row r="211" spans="6:6" x14ac:dyDescent="0.3">
      <c r="F211" s="16"/>
    </row>
    <row r="212" spans="6:6" x14ac:dyDescent="0.3">
      <c r="F212" s="16"/>
    </row>
    <row r="213" spans="6:6" x14ac:dyDescent="0.3">
      <c r="F213" s="16"/>
    </row>
    <row r="214" spans="6:6" x14ac:dyDescent="0.3">
      <c r="F214" s="16"/>
    </row>
    <row r="215" spans="6:6" x14ac:dyDescent="0.3">
      <c r="F215" s="16"/>
    </row>
    <row r="216" spans="6:6" x14ac:dyDescent="0.3">
      <c r="F216" s="16"/>
    </row>
    <row r="217" spans="6:6" x14ac:dyDescent="0.3">
      <c r="F217" s="16"/>
    </row>
    <row r="218" spans="6:6" x14ac:dyDescent="0.3">
      <c r="F218" s="16"/>
    </row>
    <row r="219" spans="6:6" x14ac:dyDescent="0.3">
      <c r="F219" s="16"/>
    </row>
    <row r="220" spans="6:6" x14ac:dyDescent="0.3">
      <c r="F220" s="16"/>
    </row>
    <row r="221" spans="6:6" x14ac:dyDescent="0.3">
      <c r="F221" s="16"/>
    </row>
    <row r="222" spans="6:6" x14ac:dyDescent="0.3">
      <c r="F222" s="16"/>
    </row>
    <row r="223" spans="6:6" x14ac:dyDescent="0.3">
      <c r="F223" s="16"/>
    </row>
    <row r="224" spans="6:6" x14ac:dyDescent="0.3">
      <c r="F224" s="16"/>
    </row>
    <row r="225" spans="6:6" x14ac:dyDescent="0.3">
      <c r="F225" s="16"/>
    </row>
    <row r="226" spans="6:6" x14ac:dyDescent="0.3">
      <c r="F226" s="16"/>
    </row>
    <row r="227" spans="6:6" x14ac:dyDescent="0.3">
      <c r="F227" s="16"/>
    </row>
    <row r="228" spans="6:6" x14ac:dyDescent="0.3">
      <c r="F228" s="16"/>
    </row>
    <row r="229" spans="6:6" x14ac:dyDescent="0.3">
      <c r="F229" s="16"/>
    </row>
    <row r="230" spans="6:6" x14ac:dyDescent="0.3">
      <c r="F230" s="16"/>
    </row>
    <row r="231" spans="6:6" x14ac:dyDescent="0.3">
      <c r="F231" s="16"/>
    </row>
    <row r="232" spans="6:6" x14ac:dyDescent="0.3">
      <c r="F232" s="16"/>
    </row>
    <row r="233" spans="6:6" x14ac:dyDescent="0.3">
      <c r="F233" s="16"/>
    </row>
    <row r="234" spans="6:6" x14ac:dyDescent="0.3">
      <c r="F234" s="16"/>
    </row>
    <row r="235" spans="6:6" x14ac:dyDescent="0.3">
      <c r="F235" s="16"/>
    </row>
    <row r="236" spans="6:6" x14ac:dyDescent="0.3">
      <c r="F236" s="16"/>
    </row>
    <row r="237" spans="6:6" x14ac:dyDescent="0.3">
      <c r="F237" s="16"/>
    </row>
    <row r="238" spans="6:6" x14ac:dyDescent="0.3">
      <c r="F238" s="16"/>
    </row>
    <row r="239" spans="6:6" x14ac:dyDescent="0.3">
      <c r="F239" s="16"/>
    </row>
    <row r="240" spans="6:6" x14ac:dyDescent="0.3">
      <c r="F240" s="16"/>
    </row>
    <row r="241" spans="6:6" x14ac:dyDescent="0.3">
      <c r="F241" s="16"/>
    </row>
    <row r="242" spans="6:6" x14ac:dyDescent="0.3">
      <c r="F242" s="16"/>
    </row>
    <row r="243" spans="6:6" x14ac:dyDescent="0.3">
      <c r="F243" s="16"/>
    </row>
    <row r="244" spans="6:6" x14ac:dyDescent="0.3">
      <c r="F244" s="16"/>
    </row>
    <row r="245" spans="6:6" x14ac:dyDescent="0.3">
      <c r="F245" s="16"/>
    </row>
    <row r="246" spans="6:6" x14ac:dyDescent="0.3">
      <c r="F246" s="16"/>
    </row>
    <row r="247" spans="6:6" x14ac:dyDescent="0.3">
      <c r="F247" s="16"/>
    </row>
    <row r="248" spans="6:6" x14ac:dyDescent="0.3">
      <c r="F248" s="16"/>
    </row>
    <row r="249" spans="6:6" x14ac:dyDescent="0.3">
      <c r="F249" s="16"/>
    </row>
    <row r="250" spans="6:6" x14ac:dyDescent="0.3">
      <c r="F250" s="16"/>
    </row>
    <row r="251" spans="6:6" x14ac:dyDescent="0.3">
      <c r="F251" s="16"/>
    </row>
    <row r="252" spans="6:6" x14ac:dyDescent="0.3">
      <c r="F252" s="16"/>
    </row>
    <row r="253" spans="6:6" x14ac:dyDescent="0.3">
      <c r="F253" s="16"/>
    </row>
    <row r="254" spans="6:6" x14ac:dyDescent="0.3">
      <c r="F254" s="16"/>
    </row>
    <row r="255" spans="6:6" x14ac:dyDescent="0.3">
      <c r="F255" s="16"/>
    </row>
    <row r="256" spans="6:6" x14ac:dyDescent="0.3">
      <c r="F256" s="16"/>
    </row>
    <row r="257" spans="6:6" x14ac:dyDescent="0.3">
      <c r="F257" s="16"/>
    </row>
    <row r="258" spans="6:6" x14ac:dyDescent="0.3">
      <c r="F258" s="16"/>
    </row>
    <row r="259" spans="6:6" x14ac:dyDescent="0.3">
      <c r="F259" s="16"/>
    </row>
    <row r="260" spans="6:6" x14ac:dyDescent="0.3">
      <c r="F260" s="16"/>
    </row>
    <row r="261" spans="6:6" x14ac:dyDescent="0.3">
      <c r="F261" s="16"/>
    </row>
    <row r="262" spans="6:6" x14ac:dyDescent="0.3">
      <c r="F262" s="16"/>
    </row>
    <row r="263" spans="6:6" x14ac:dyDescent="0.3">
      <c r="F263" s="16"/>
    </row>
    <row r="264" spans="6:6" x14ac:dyDescent="0.3">
      <c r="F264" s="16"/>
    </row>
    <row r="265" spans="6:6" x14ac:dyDescent="0.3">
      <c r="F265" s="16"/>
    </row>
    <row r="266" spans="6:6" x14ac:dyDescent="0.3">
      <c r="F266" s="16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selection activeCell="J30" sqref="J30"/>
    </sheetView>
  </sheetViews>
  <sheetFormatPr defaultColWidth="9.77734375" defaultRowHeight="14.4" x14ac:dyDescent="0.3"/>
  <cols>
    <col min="1" max="1" width="6.77734375" style="17" customWidth="1"/>
    <col min="2" max="2" width="35.21875" style="10" bestFit="1" customWidth="1"/>
    <col min="3" max="3" width="11.33203125" style="15" customWidth="1"/>
    <col min="4" max="4" width="10.44140625" style="15" customWidth="1"/>
    <col min="5" max="5" width="9.21875" style="18" customWidth="1"/>
    <col min="6" max="6" width="9.33203125" style="10" customWidth="1"/>
    <col min="7" max="7" width="7.33203125" style="10" customWidth="1"/>
    <col min="8" max="8" width="8" style="10" customWidth="1"/>
    <col min="9" max="16384" width="9.77734375" style="10"/>
  </cols>
  <sheetData>
    <row r="1" spans="1:15" x14ac:dyDescent="0.3">
      <c r="A1" s="123"/>
      <c r="B1" s="124" t="s">
        <v>3</v>
      </c>
      <c r="C1" s="125" t="s">
        <v>387</v>
      </c>
      <c r="D1" s="125" t="s">
        <v>360</v>
      </c>
      <c r="E1" s="3" t="s">
        <v>1</v>
      </c>
      <c r="F1" s="3" t="s">
        <v>2</v>
      </c>
    </row>
    <row r="2" spans="1:15" x14ac:dyDescent="0.3">
      <c r="A2" s="126">
        <v>1</v>
      </c>
      <c r="B2" s="160" t="s">
        <v>40</v>
      </c>
      <c r="C2" s="161">
        <v>293</v>
      </c>
      <c r="D2" s="182">
        <v>200</v>
      </c>
      <c r="E2" s="194">
        <f>C2-D2</f>
        <v>93</v>
      </c>
      <c r="F2" s="31">
        <f t="shared" ref="F2:F22" si="0">E2/D2</f>
        <v>0.46500000000000002</v>
      </c>
      <c r="G2" s="195"/>
      <c r="H2" s="84"/>
      <c r="I2" s="195"/>
      <c r="J2" s="86"/>
      <c r="K2" s="97"/>
      <c r="L2" s="153"/>
      <c r="M2" s="153"/>
      <c r="N2" s="183"/>
      <c r="O2" s="192"/>
    </row>
    <row r="3" spans="1:15" x14ac:dyDescent="0.3">
      <c r="A3" s="126">
        <v>2</v>
      </c>
      <c r="B3" s="160" t="s">
        <v>29</v>
      </c>
      <c r="C3" s="161">
        <v>152</v>
      </c>
      <c r="D3" s="182">
        <v>108</v>
      </c>
      <c r="E3" s="194">
        <f t="shared" ref="E3:E22" si="1">C3-D3</f>
        <v>44</v>
      </c>
      <c r="F3" s="31">
        <f t="shared" si="0"/>
        <v>0.40740740740740738</v>
      </c>
      <c r="G3" s="195"/>
      <c r="H3" s="84"/>
      <c r="I3" s="195"/>
      <c r="J3" s="86"/>
      <c r="K3" s="97"/>
      <c r="L3" s="153"/>
      <c r="M3" s="153"/>
      <c r="N3" s="183"/>
      <c r="O3" s="192"/>
    </row>
    <row r="4" spans="1:15" x14ac:dyDescent="0.3">
      <c r="A4" s="126">
        <v>3</v>
      </c>
      <c r="B4" s="160" t="s">
        <v>303</v>
      </c>
      <c r="C4" s="161">
        <v>2378</v>
      </c>
      <c r="D4" s="182">
        <v>1694</v>
      </c>
      <c r="E4" s="194">
        <f t="shared" si="1"/>
        <v>684</v>
      </c>
      <c r="F4" s="31">
        <f t="shared" si="0"/>
        <v>0.40377804014167651</v>
      </c>
      <c r="G4" s="195"/>
      <c r="H4" s="84"/>
      <c r="I4" s="195"/>
      <c r="J4" s="86"/>
      <c r="K4" s="97"/>
      <c r="L4" s="153"/>
      <c r="M4" s="153"/>
      <c r="N4" s="183"/>
      <c r="O4" s="192"/>
    </row>
    <row r="5" spans="1:15" x14ac:dyDescent="0.3">
      <c r="A5" s="126">
        <v>4</v>
      </c>
      <c r="B5" s="160" t="s">
        <v>213</v>
      </c>
      <c r="C5" s="161">
        <v>216</v>
      </c>
      <c r="D5" s="182">
        <v>156</v>
      </c>
      <c r="E5" s="194">
        <f t="shared" si="1"/>
        <v>60</v>
      </c>
      <c r="F5" s="31">
        <f t="shared" si="0"/>
        <v>0.38461538461538464</v>
      </c>
      <c r="G5" s="195"/>
      <c r="H5" s="84"/>
      <c r="I5" s="195"/>
      <c r="J5" s="86"/>
      <c r="K5" s="97"/>
      <c r="L5" s="153"/>
      <c r="M5" s="153"/>
      <c r="N5" s="183"/>
      <c r="O5" s="192"/>
    </row>
    <row r="6" spans="1:15" x14ac:dyDescent="0.3">
      <c r="A6" s="126">
        <v>5</v>
      </c>
      <c r="B6" s="160" t="s">
        <v>60</v>
      </c>
      <c r="C6" s="161">
        <v>190</v>
      </c>
      <c r="D6" s="182">
        <v>143</v>
      </c>
      <c r="E6" s="194">
        <f t="shared" si="1"/>
        <v>47</v>
      </c>
      <c r="F6" s="31">
        <f t="shared" si="0"/>
        <v>0.32867132867132864</v>
      </c>
      <c r="G6" s="195"/>
      <c r="H6" s="84"/>
      <c r="I6" s="195"/>
      <c r="J6" s="86"/>
      <c r="K6" s="97"/>
      <c r="L6" s="153"/>
      <c r="M6" s="153"/>
      <c r="N6" s="183"/>
      <c r="O6" s="192"/>
    </row>
    <row r="7" spans="1:15" x14ac:dyDescent="0.3">
      <c r="A7" s="126">
        <v>6</v>
      </c>
      <c r="B7" s="160" t="s">
        <v>32</v>
      </c>
      <c r="C7" s="161">
        <v>904</v>
      </c>
      <c r="D7" s="182">
        <v>700</v>
      </c>
      <c r="E7" s="194">
        <f t="shared" si="1"/>
        <v>204</v>
      </c>
      <c r="F7" s="31">
        <f t="shared" si="0"/>
        <v>0.29142857142857143</v>
      </c>
      <c r="G7" s="195"/>
      <c r="H7" s="84"/>
      <c r="I7" s="195"/>
      <c r="J7" s="86"/>
      <c r="K7" s="97"/>
      <c r="L7" s="153"/>
      <c r="M7" s="153"/>
      <c r="N7" s="183"/>
      <c r="O7" s="192"/>
    </row>
    <row r="8" spans="1:15" x14ac:dyDescent="0.3">
      <c r="A8" s="126">
        <v>7</v>
      </c>
      <c r="B8" s="160" t="s">
        <v>38</v>
      </c>
      <c r="C8" s="161">
        <v>253</v>
      </c>
      <c r="D8" s="182">
        <v>198</v>
      </c>
      <c r="E8" s="194">
        <f t="shared" si="1"/>
        <v>55</v>
      </c>
      <c r="F8" s="31">
        <f t="shared" si="0"/>
        <v>0.27777777777777779</v>
      </c>
      <c r="G8" s="195"/>
      <c r="H8" s="84"/>
      <c r="I8" s="195"/>
      <c r="J8" s="86"/>
      <c r="K8" s="97"/>
      <c r="L8" s="153"/>
      <c r="M8" s="153"/>
      <c r="N8" s="183"/>
      <c r="O8" s="192"/>
    </row>
    <row r="9" spans="1:15" x14ac:dyDescent="0.3">
      <c r="A9" s="126">
        <v>8</v>
      </c>
      <c r="B9" s="160" t="s">
        <v>206</v>
      </c>
      <c r="C9" s="161">
        <v>448</v>
      </c>
      <c r="D9" s="182">
        <v>352</v>
      </c>
      <c r="E9" s="194">
        <f t="shared" si="1"/>
        <v>96</v>
      </c>
      <c r="F9" s="31">
        <f t="shared" si="0"/>
        <v>0.27272727272727271</v>
      </c>
      <c r="G9" s="195"/>
      <c r="H9" s="84"/>
      <c r="I9" s="195"/>
      <c r="J9" s="86"/>
      <c r="K9" s="97"/>
      <c r="L9" s="153"/>
      <c r="M9" s="153"/>
      <c r="N9" s="183"/>
      <c r="O9" s="192"/>
    </row>
    <row r="10" spans="1:15" x14ac:dyDescent="0.3">
      <c r="A10" s="126">
        <v>9</v>
      </c>
      <c r="B10" s="160" t="s">
        <v>215</v>
      </c>
      <c r="C10" s="161">
        <v>265</v>
      </c>
      <c r="D10" s="182">
        <v>213</v>
      </c>
      <c r="E10" s="194">
        <f t="shared" si="1"/>
        <v>52</v>
      </c>
      <c r="F10" s="31">
        <f t="shared" si="0"/>
        <v>0.24413145539906103</v>
      </c>
      <c r="G10" s="195"/>
      <c r="H10" s="84"/>
      <c r="I10" s="195"/>
      <c r="J10" s="86"/>
      <c r="K10" s="97"/>
      <c r="L10" s="153"/>
      <c r="M10" s="153"/>
      <c r="N10" s="183"/>
      <c r="O10" s="192"/>
    </row>
    <row r="11" spans="1:15" x14ac:dyDescent="0.3">
      <c r="A11" s="126">
        <v>10</v>
      </c>
      <c r="B11" s="160" t="s">
        <v>8</v>
      </c>
      <c r="C11" s="161">
        <v>823</v>
      </c>
      <c r="D11" s="182">
        <v>669</v>
      </c>
      <c r="E11" s="194">
        <f t="shared" si="1"/>
        <v>154</v>
      </c>
      <c r="F11" s="31">
        <f t="shared" si="0"/>
        <v>0.23019431988041852</v>
      </c>
      <c r="G11" s="195"/>
      <c r="H11" s="84"/>
      <c r="I11" s="195"/>
      <c r="J11" s="86"/>
      <c r="K11" s="97"/>
      <c r="L11" s="153"/>
      <c r="M11" s="153"/>
      <c r="N11" s="183"/>
      <c r="O11" s="192"/>
    </row>
    <row r="12" spans="1:15" x14ac:dyDescent="0.3">
      <c r="A12" s="126">
        <v>11</v>
      </c>
      <c r="B12" s="160" t="s">
        <v>132</v>
      </c>
      <c r="C12" s="161">
        <v>366</v>
      </c>
      <c r="D12" s="182">
        <v>299</v>
      </c>
      <c r="E12" s="194">
        <f t="shared" si="1"/>
        <v>67</v>
      </c>
      <c r="F12" s="31">
        <f t="shared" si="0"/>
        <v>0.22408026755852842</v>
      </c>
      <c r="G12" s="195"/>
      <c r="H12" s="84"/>
      <c r="I12" s="195"/>
      <c r="J12" s="86"/>
      <c r="K12" s="97"/>
      <c r="L12" s="153"/>
      <c r="M12" s="153"/>
      <c r="N12" s="183"/>
      <c r="O12" s="192"/>
    </row>
    <row r="13" spans="1:15" x14ac:dyDescent="0.3">
      <c r="A13" s="126">
        <v>12</v>
      </c>
      <c r="B13" s="160" t="s">
        <v>199</v>
      </c>
      <c r="C13" s="161">
        <v>462</v>
      </c>
      <c r="D13" s="182">
        <v>380</v>
      </c>
      <c r="E13" s="194">
        <f t="shared" si="1"/>
        <v>82</v>
      </c>
      <c r="F13" s="31">
        <f t="shared" si="0"/>
        <v>0.21578947368421053</v>
      </c>
      <c r="G13" s="195"/>
      <c r="H13" s="84"/>
      <c r="I13" s="195"/>
      <c r="J13" s="86"/>
      <c r="K13" s="97"/>
      <c r="L13" s="153"/>
      <c r="M13" s="153"/>
      <c r="N13" s="183"/>
      <c r="O13" s="192"/>
    </row>
    <row r="14" spans="1:15" x14ac:dyDescent="0.3">
      <c r="A14" s="126">
        <v>13</v>
      </c>
      <c r="B14" s="160" t="s">
        <v>139</v>
      </c>
      <c r="C14" s="161">
        <v>470</v>
      </c>
      <c r="D14" s="182">
        <v>387</v>
      </c>
      <c r="E14" s="194">
        <f t="shared" si="1"/>
        <v>83</v>
      </c>
      <c r="F14" s="31">
        <f t="shared" si="0"/>
        <v>0.2144702842377261</v>
      </c>
      <c r="G14" s="195"/>
      <c r="H14" s="84"/>
      <c r="I14" s="195"/>
      <c r="J14" s="86"/>
      <c r="K14" s="97"/>
      <c r="L14" s="153"/>
      <c r="M14" s="153"/>
      <c r="N14" s="183"/>
      <c r="O14" s="192"/>
    </row>
    <row r="15" spans="1:15" x14ac:dyDescent="0.3">
      <c r="A15" s="126">
        <v>14</v>
      </c>
      <c r="B15" s="160" t="s">
        <v>175</v>
      </c>
      <c r="C15" s="161">
        <v>151</v>
      </c>
      <c r="D15" s="182">
        <v>125</v>
      </c>
      <c r="E15" s="194">
        <f t="shared" si="1"/>
        <v>26</v>
      </c>
      <c r="F15" s="31">
        <f t="shared" si="0"/>
        <v>0.20799999999999999</v>
      </c>
      <c r="G15" s="195"/>
      <c r="H15" s="84"/>
      <c r="I15" s="195"/>
      <c r="J15" s="86"/>
      <c r="K15" s="97"/>
      <c r="L15" s="153"/>
      <c r="M15" s="153"/>
      <c r="N15" s="183"/>
      <c r="O15" s="192"/>
    </row>
    <row r="16" spans="1:15" x14ac:dyDescent="0.3">
      <c r="A16" s="126">
        <v>15</v>
      </c>
      <c r="B16" s="160" t="s">
        <v>208</v>
      </c>
      <c r="C16" s="161">
        <v>180</v>
      </c>
      <c r="D16" s="182">
        <v>151</v>
      </c>
      <c r="E16" s="194">
        <f t="shared" si="1"/>
        <v>29</v>
      </c>
      <c r="F16" s="31">
        <f t="shared" si="0"/>
        <v>0.19205298013245034</v>
      </c>
      <c r="G16" s="195"/>
      <c r="H16" s="84"/>
      <c r="I16" s="195"/>
      <c r="J16" s="86"/>
      <c r="K16" s="97"/>
      <c r="L16" s="153"/>
      <c r="M16" s="153"/>
      <c r="N16" s="183"/>
      <c r="O16" s="192"/>
    </row>
    <row r="17" spans="1:16" x14ac:dyDescent="0.3">
      <c r="A17" s="126">
        <v>16</v>
      </c>
      <c r="B17" s="160" t="s">
        <v>181</v>
      </c>
      <c r="C17" s="161">
        <v>236</v>
      </c>
      <c r="D17" s="182">
        <v>199</v>
      </c>
      <c r="E17" s="194">
        <f t="shared" si="1"/>
        <v>37</v>
      </c>
      <c r="F17" s="31">
        <f>E17/D17</f>
        <v>0.18592964824120603</v>
      </c>
      <c r="G17" s="195"/>
      <c r="H17" s="84"/>
      <c r="I17" s="195"/>
      <c r="J17" s="86"/>
      <c r="K17" s="97"/>
      <c r="L17" s="153"/>
      <c r="M17" s="153"/>
      <c r="N17" s="183"/>
      <c r="O17" s="192"/>
    </row>
    <row r="18" spans="1:16" x14ac:dyDescent="0.3">
      <c r="A18" s="126">
        <v>17</v>
      </c>
      <c r="B18" s="160" t="s">
        <v>34</v>
      </c>
      <c r="C18" s="161">
        <v>757</v>
      </c>
      <c r="D18" s="182">
        <v>640</v>
      </c>
      <c r="E18" s="194">
        <f t="shared" si="1"/>
        <v>117</v>
      </c>
      <c r="F18" s="31">
        <f t="shared" si="0"/>
        <v>0.18281249999999999</v>
      </c>
      <c r="G18" s="195"/>
      <c r="H18" s="84"/>
      <c r="I18" s="195"/>
      <c r="J18" s="86"/>
      <c r="K18" s="97"/>
      <c r="L18" s="153"/>
      <c r="M18" s="153"/>
      <c r="N18" s="183"/>
      <c r="O18" s="192"/>
    </row>
    <row r="19" spans="1:16" x14ac:dyDescent="0.3">
      <c r="A19" s="126">
        <v>18</v>
      </c>
      <c r="B19" s="160" t="s">
        <v>91</v>
      </c>
      <c r="C19" s="161">
        <v>185</v>
      </c>
      <c r="D19" s="182">
        <v>157</v>
      </c>
      <c r="E19" s="194">
        <f t="shared" si="1"/>
        <v>28</v>
      </c>
      <c r="F19" s="31">
        <f t="shared" si="0"/>
        <v>0.17834394904458598</v>
      </c>
      <c r="G19" s="195"/>
      <c r="H19" s="84"/>
      <c r="I19" s="195"/>
      <c r="J19" s="86"/>
      <c r="K19" s="97"/>
      <c r="L19" s="153"/>
      <c r="M19" s="153"/>
      <c r="N19" s="183"/>
      <c r="O19" s="192"/>
    </row>
    <row r="20" spans="1:16" x14ac:dyDescent="0.3">
      <c r="A20" s="126">
        <v>19</v>
      </c>
      <c r="B20" s="160" t="s">
        <v>151</v>
      </c>
      <c r="C20" s="161">
        <v>168</v>
      </c>
      <c r="D20" s="182">
        <v>144</v>
      </c>
      <c r="E20" s="194">
        <f t="shared" si="1"/>
        <v>24</v>
      </c>
      <c r="F20" s="31">
        <f t="shared" si="0"/>
        <v>0.16666666666666666</v>
      </c>
      <c r="G20" s="195"/>
      <c r="H20" s="84"/>
      <c r="I20" s="195"/>
      <c r="J20" s="86"/>
      <c r="K20" s="97"/>
      <c r="L20" s="153"/>
      <c r="M20" s="153"/>
      <c r="N20" s="183"/>
      <c r="O20" s="192"/>
    </row>
    <row r="21" spans="1:16" x14ac:dyDescent="0.3">
      <c r="A21" s="126">
        <v>20</v>
      </c>
      <c r="B21" s="160" t="s">
        <v>266</v>
      </c>
      <c r="C21" s="161">
        <v>421</v>
      </c>
      <c r="D21" s="182">
        <v>362</v>
      </c>
      <c r="E21" s="194">
        <f t="shared" si="1"/>
        <v>59</v>
      </c>
      <c r="F21" s="31">
        <f t="shared" si="0"/>
        <v>0.16298342541436464</v>
      </c>
      <c r="G21" s="195"/>
      <c r="H21" s="84"/>
      <c r="I21" s="195"/>
      <c r="J21" s="86"/>
      <c r="K21" s="97"/>
      <c r="L21" s="153"/>
      <c r="M21" s="153"/>
      <c r="N21" s="183"/>
      <c r="O21" s="192"/>
    </row>
    <row r="22" spans="1:16" x14ac:dyDescent="0.3">
      <c r="A22" s="126"/>
      <c r="B22" s="196" t="s">
        <v>22</v>
      </c>
      <c r="C22" s="13">
        <f>SUM(C2:C21)</f>
        <v>9318</v>
      </c>
      <c r="D22" s="13">
        <f>SUM(D2:D21)</f>
        <v>7277</v>
      </c>
      <c r="E22" s="197">
        <f t="shared" si="1"/>
        <v>2041</v>
      </c>
      <c r="F22" s="127">
        <f t="shared" si="0"/>
        <v>0.28047272227566306</v>
      </c>
      <c r="J22" s="86"/>
      <c r="K22" s="97"/>
      <c r="L22" s="153"/>
      <c r="M22" s="153"/>
      <c r="N22" s="183"/>
      <c r="O22" s="192"/>
      <c r="P22" s="12"/>
    </row>
    <row r="23" spans="1:16" x14ac:dyDescent="0.3">
      <c r="A23" s="126"/>
      <c r="E23" s="198"/>
      <c r="F23" s="128"/>
      <c r="J23" s="86"/>
      <c r="K23" s="97"/>
      <c r="L23" s="153"/>
      <c r="M23" s="153"/>
      <c r="N23" s="183"/>
      <c r="O23" s="192"/>
    </row>
    <row r="24" spans="1:16" s="12" customFormat="1" x14ac:dyDescent="0.3">
      <c r="A24" s="129"/>
      <c r="B24" s="199" t="s">
        <v>388</v>
      </c>
      <c r="C24" s="15"/>
      <c r="D24" s="15"/>
      <c r="E24" s="18"/>
      <c r="F24" s="10"/>
      <c r="G24" s="10"/>
      <c r="H24" s="10"/>
      <c r="I24" s="10"/>
      <c r="J24" s="86"/>
      <c r="K24" s="97"/>
      <c r="L24" s="153"/>
      <c r="M24" s="153"/>
      <c r="N24" s="183"/>
      <c r="O24" s="192"/>
      <c r="P24" s="10"/>
    </row>
    <row r="25" spans="1:16" s="12" customFormat="1" x14ac:dyDescent="0.3">
      <c r="C25" s="87"/>
      <c r="D25" s="87"/>
      <c r="E25" s="18"/>
      <c r="F25" s="16"/>
      <c r="G25" s="10"/>
      <c r="H25" s="10"/>
      <c r="I25" s="10"/>
      <c r="J25" s="86"/>
      <c r="K25" s="97"/>
      <c r="L25" s="153"/>
      <c r="M25" s="153"/>
      <c r="N25" s="183"/>
      <c r="O25" s="192"/>
      <c r="P25" s="10"/>
    </row>
    <row r="26" spans="1:16" x14ac:dyDescent="0.3">
      <c r="B26" s="130"/>
      <c r="C26" s="87"/>
      <c r="D26" s="87"/>
      <c r="F26" s="16"/>
      <c r="J26" s="86"/>
      <c r="K26" s="97"/>
      <c r="L26" s="153"/>
      <c r="M26" s="153"/>
      <c r="N26" s="183"/>
      <c r="O26" s="192"/>
    </row>
    <row r="27" spans="1:16" x14ac:dyDescent="0.3">
      <c r="B27" s="130"/>
      <c r="C27" s="87"/>
      <c r="D27" s="87"/>
      <c r="F27" s="16"/>
      <c r="J27" s="86"/>
      <c r="K27" s="97"/>
      <c r="L27" s="153"/>
      <c r="M27" s="153"/>
      <c r="N27" s="183"/>
      <c r="O27" s="192"/>
    </row>
    <row r="28" spans="1:16" x14ac:dyDescent="0.3">
      <c r="B28" s="84"/>
      <c r="C28" s="87"/>
      <c r="D28" s="87"/>
      <c r="E28" s="200"/>
      <c r="F28" s="6"/>
      <c r="J28" s="86"/>
      <c r="K28" s="97"/>
      <c r="L28" s="153"/>
      <c r="M28" s="153"/>
      <c r="N28" s="183"/>
      <c r="O28" s="192"/>
    </row>
    <row r="29" spans="1:16" x14ac:dyDescent="0.3">
      <c r="B29" s="84"/>
      <c r="C29" s="87"/>
      <c r="D29" s="87"/>
      <c r="E29" s="200"/>
      <c r="F29" s="6"/>
      <c r="J29" s="86"/>
      <c r="K29" s="97"/>
      <c r="L29" s="153"/>
      <c r="M29" s="153"/>
      <c r="N29" s="183"/>
      <c r="O29" s="192"/>
    </row>
    <row r="30" spans="1:16" x14ac:dyDescent="0.3">
      <c r="B30" s="84"/>
      <c r="C30" s="87"/>
      <c r="D30" s="87"/>
      <c r="E30" s="200"/>
      <c r="F30" s="6"/>
      <c r="J30" s="86"/>
      <c r="K30" s="97"/>
      <c r="L30" s="153"/>
      <c r="M30" s="153"/>
      <c r="N30" s="183"/>
      <c r="O30" s="192"/>
    </row>
    <row r="31" spans="1:16" x14ac:dyDescent="0.3">
      <c r="B31" s="131"/>
      <c r="C31" s="132"/>
      <c r="D31" s="132"/>
      <c r="E31" s="201"/>
      <c r="F31" s="31"/>
      <c r="J31" s="86"/>
      <c r="K31" s="97"/>
      <c r="L31" s="153"/>
      <c r="M31" s="153"/>
      <c r="N31" s="183"/>
      <c r="O31" s="192"/>
    </row>
    <row r="32" spans="1:16" x14ac:dyDescent="0.3">
      <c r="B32" s="131"/>
      <c r="C32" s="132"/>
      <c r="D32" s="132"/>
      <c r="E32" s="201"/>
      <c r="F32" s="31"/>
      <c r="J32" s="86"/>
      <c r="K32" s="97"/>
      <c r="L32" s="153"/>
      <c r="M32" s="153"/>
      <c r="N32" s="183"/>
      <c r="O32" s="192"/>
    </row>
    <row r="33" spans="2:15" x14ac:dyDescent="0.3">
      <c r="B33" s="131"/>
      <c r="C33" s="132"/>
      <c r="D33" s="132"/>
      <c r="E33" s="201"/>
      <c r="F33" s="31"/>
      <c r="J33" s="86"/>
      <c r="K33" s="97"/>
      <c r="L33" s="153"/>
      <c r="M33" s="153"/>
      <c r="N33" s="183"/>
      <c r="O33" s="192"/>
    </row>
    <row r="34" spans="2:15" x14ac:dyDescent="0.3">
      <c r="B34" s="131"/>
      <c r="C34" s="132"/>
      <c r="D34" s="132"/>
      <c r="E34" s="201"/>
      <c r="F34" s="31"/>
      <c r="J34" s="86"/>
      <c r="K34" s="97"/>
      <c r="L34" s="153"/>
      <c r="M34" s="153"/>
      <c r="N34" s="183"/>
      <c r="O34" s="192"/>
    </row>
    <row r="35" spans="2:15" x14ac:dyDescent="0.3">
      <c r="B35" s="131"/>
      <c r="C35" s="132"/>
      <c r="D35" s="132"/>
      <c r="E35" s="201"/>
      <c r="F35" s="31"/>
      <c r="J35" s="86"/>
      <c r="K35" s="97"/>
      <c r="L35" s="153"/>
      <c r="M35" s="153"/>
      <c r="N35" s="183"/>
      <c r="O35" s="192"/>
    </row>
    <row r="36" spans="2:15" x14ac:dyDescent="0.3">
      <c r="B36" s="131"/>
      <c r="C36" s="132"/>
      <c r="D36" s="132"/>
      <c r="E36" s="201"/>
      <c r="F36" s="31"/>
      <c r="J36" s="86"/>
      <c r="K36" s="97"/>
      <c r="L36" s="153"/>
      <c r="M36" s="153"/>
      <c r="N36" s="183"/>
      <c r="O36" s="192"/>
    </row>
    <row r="37" spans="2:15" x14ac:dyDescent="0.3">
      <c r="B37" s="131"/>
      <c r="C37" s="132"/>
      <c r="D37" s="132"/>
      <c r="E37" s="201"/>
      <c r="F37" s="31"/>
      <c r="J37" s="86"/>
      <c r="K37" s="97"/>
      <c r="L37" s="153"/>
      <c r="M37" s="153"/>
      <c r="N37" s="183"/>
      <c r="O37" s="192"/>
    </row>
    <row r="38" spans="2:15" x14ac:dyDescent="0.3">
      <c r="B38" s="131"/>
      <c r="C38" s="132"/>
      <c r="D38" s="132"/>
      <c r="E38" s="201"/>
      <c r="F38" s="31"/>
      <c r="J38" s="86"/>
      <c r="K38" s="97"/>
      <c r="L38" s="153"/>
      <c r="M38" s="153"/>
      <c r="N38" s="183"/>
      <c r="O38" s="192"/>
    </row>
    <row r="39" spans="2:15" x14ac:dyDescent="0.3">
      <c r="B39" s="131"/>
      <c r="C39" s="132"/>
      <c r="D39" s="132"/>
      <c r="E39" s="201"/>
      <c r="F39" s="31"/>
      <c r="J39" s="86"/>
      <c r="K39" s="97"/>
      <c r="L39" s="153"/>
      <c r="M39" s="153"/>
      <c r="N39" s="183"/>
      <c r="O39" s="192"/>
    </row>
    <row r="40" spans="2:15" x14ac:dyDescent="0.3">
      <c r="B40" s="131"/>
      <c r="C40" s="132"/>
      <c r="D40" s="132"/>
      <c r="E40" s="201"/>
      <c r="F40" s="31"/>
      <c r="J40" s="86"/>
      <c r="K40" s="97"/>
      <c r="L40" s="153"/>
      <c r="M40" s="153"/>
      <c r="N40" s="183"/>
      <c r="O40" s="192"/>
    </row>
    <row r="41" spans="2:15" x14ac:dyDescent="0.3">
      <c r="B41" s="131"/>
      <c r="C41" s="132"/>
      <c r="D41" s="132"/>
      <c r="E41" s="201"/>
      <c r="F41" s="31"/>
      <c r="J41" s="86"/>
      <c r="K41" s="97"/>
      <c r="L41" s="153"/>
      <c r="M41" s="153"/>
      <c r="N41" s="183"/>
      <c r="O41" s="192"/>
    </row>
    <row r="42" spans="2:15" x14ac:dyDescent="0.3">
      <c r="B42" s="131"/>
      <c r="C42" s="132"/>
      <c r="D42" s="132"/>
      <c r="E42" s="201"/>
      <c r="F42" s="31"/>
      <c r="J42" s="86"/>
      <c r="K42" s="97"/>
      <c r="L42" s="153"/>
      <c r="M42" s="153"/>
      <c r="N42" s="183"/>
      <c r="O42" s="192"/>
    </row>
    <row r="43" spans="2:15" x14ac:dyDescent="0.3">
      <c r="B43" s="131"/>
      <c r="C43" s="132"/>
      <c r="D43" s="132"/>
      <c r="E43" s="201"/>
      <c r="F43" s="31"/>
      <c r="J43" s="86"/>
      <c r="K43" s="97"/>
      <c r="L43" s="153"/>
      <c r="M43" s="153"/>
      <c r="N43" s="183"/>
      <c r="O43" s="192"/>
    </row>
    <row r="44" spans="2:15" x14ac:dyDescent="0.3">
      <c r="B44" s="131"/>
      <c r="C44" s="132"/>
      <c r="D44" s="132"/>
      <c r="E44" s="201"/>
      <c r="F44" s="31"/>
      <c r="J44" s="86"/>
      <c r="K44" s="97"/>
      <c r="L44" s="153"/>
      <c r="M44" s="153"/>
      <c r="N44" s="183"/>
      <c r="O44" s="192"/>
    </row>
    <row r="45" spans="2:15" x14ac:dyDescent="0.3">
      <c r="B45" s="131"/>
      <c r="C45" s="132"/>
      <c r="D45" s="132"/>
      <c r="E45" s="201"/>
      <c r="F45" s="31"/>
      <c r="J45" s="86"/>
      <c r="K45" s="97"/>
      <c r="L45" s="153"/>
      <c r="M45" s="153"/>
      <c r="N45" s="183"/>
      <c r="O45" s="192"/>
    </row>
    <row r="46" spans="2:15" x14ac:dyDescent="0.3">
      <c r="B46" s="131"/>
      <c r="C46" s="132"/>
      <c r="D46" s="132"/>
      <c r="E46" s="201"/>
      <c r="F46" s="31"/>
      <c r="J46" s="86"/>
      <c r="K46" s="97"/>
      <c r="L46" s="153"/>
      <c r="M46" s="153"/>
      <c r="N46" s="183"/>
      <c r="O46" s="192"/>
    </row>
    <row r="47" spans="2:15" x14ac:dyDescent="0.3">
      <c r="B47" s="131"/>
      <c r="C47" s="132"/>
      <c r="D47" s="132"/>
      <c r="E47" s="201"/>
      <c r="F47" s="31"/>
      <c r="J47" s="86"/>
      <c r="K47" s="97"/>
      <c r="L47" s="153"/>
      <c r="M47" s="153"/>
      <c r="N47" s="183"/>
      <c r="O47" s="192"/>
    </row>
    <row r="48" spans="2:15" x14ac:dyDescent="0.3">
      <c r="B48" s="131"/>
      <c r="C48" s="132"/>
      <c r="D48" s="132"/>
      <c r="E48" s="201"/>
      <c r="F48" s="31"/>
      <c r="J48" s="86"/>
      <c r="K48" s="97"/>
      <c r="L48" s="153"/>
      <c r="M48" s="153"/>
      <c r="N48" s="183"/>
      <c r="O48" s="192"/>
    </row>
    <row r="49" spans="2:15" x14ac:dyDescent="0.3">
      <c r="B49" s="131"/>
      <c r="C49" s="132"/>
      <c r="D49" s="132"/>
      <c r="E49" s="201"/>
      <c r="F49" s="31"/>
      <c r="J49" s="86"/>
      <c r="K49" s="97"/>
      <c r="L49" s="153"/>
      <c r="M49" s="153"/>
      <c r="N49" s="183"/>
      <c r="O49" s="192"/>
    </row>
    <row r="50" spans="2:15" x14ac:dyDescent="0.3">
      <c r="B50" s="131"/>
      <c r="C50" s="132"/>
      <c r="D50" s="132"/>
      <c r="E50" s="201"/>
      <c r="F50" s="31"/>
      <c r="J50" s="86"/>
      <c r="K50" s="97"/>
      <c r="L50" s="153"/>
      <c r="M50" s="153"/>
      <c r="N50" s="183"/>
      <c r="O50" s="192"/>
    </row>
    <row r="51" spans="2:15" x14ac:dyDescent="0.3">
      <c r="B51" s="131"/>
      <c r="C51" s="132"/>
      <c r="D51" s="132"/>
      <c r="E51" s="202"/>
      <c r="F51" s="31"/>
      <c r="J51" s="86"/>
      <c r="K51" s="97"/>
      <c r="L51" s="153"/>
      <c r="M51" s="153"/>
      <c r="N51" s="183"/>
      <c r="O51" s="192"/>
    </row>
    <row r="52" spans="2:15" x14ac:dyDescent="0.3">
      <c r="B52" s="131"/>
      <c r="C52" s="132"/>
      <c r="D52" s="132"/>
      <c r="E52" s="201"/>
      <c r="F52" s="31"/>
      <c r="J52" s="86"/>
      <c r="K52" s="97"/>
      <c r="L52" s="153"/>
      <c r="M52" s="153"/>
      <c r="N52" s="183"/>
      <c r="O52" s="192"/>
    </row>
    <row r="53" spans="2:15" x14ac:dyDescent="0.3">
      <c r="B53" s="131"/>
      <c r="C53" s="132"/>
      <c r="D53" s="132"/>
      <c r="E53" s="201"/>
      <c r="F53" s="31"/>
      <c r="J53" s="86"/>
      <c r="K53" s="97"/>
      <c r="L53" s="153"/>
      <c r="M53" s="153"/>
      <c r="N53" s="183"/>
      <c r="O53" s="192"/>
    </row>
    <row r="54" spans="2:15" x14ac:dyDescent="0.3">
      <c r="B54" s="131"/>
      <c r="C54" s="132"/>
      <c r="D54" s="132"/>
      <c r="E54" s="201"/>
      <c r="F54" s="31"/>
      <c r="J54" s="86"/>
      <c r="K54" s="97"/>
      <c r="L54" s="153"/>
      <c r="M54" s="153"/>
      <c r="N54" s="183"/>
      <c r="O54" s="192"/>
    </row>
    <row r="55" spans="2:15" x14ac:dyDescent="0.3">
      <c r="B55" s="131"/>
      <c r="C55" s="132"/>
      <c r="D55" s="132"/>
      <c r="E55" s="201"/>
      <c r="F55" s="31"/>
      <c r="J55" s="86"/>
      <c r="K55" s="97"/>
      <c r="L55" s="153"/>
      <c r="M55" s="153"/>
      <c r="N55" s="183"/>
      <c r="O55" s="192"/>
    </row>
    <row r="56" spans="2:15" x14ac:dyDescent="0.3">
      <c r="B56" s="131"/>
      <c r="C56" s="132"/>
      <c r="D56" s="132"/>
      <c r="E56" s="201"/>
      <c r="F56" s="31"/>
    </row>
    <row r="57" spans="2:15" x14ac:dyDescent="0.3">
      <c r="B57" s="131"/>
      <c r="C57" s="132"/>
      <c r="D57" s="132"/>
      <c r="E57" s="201"/>
      <c r="F57" s="31"/>
    </row>
    <row r="58" spans="2:15" x14ac:dyDescent="0.3">
      <c r="B58" s="131"/>
      <c r="C58" s="132"/>
      <c r="D58" s="132"/>
      <c r="E58" s="201"/>
      <c r="F58" s="31"/>
    </row>
    <row r="59" spans="2:15" x14ac:dyDescent="0.3">
      <c r="B59" s="131"/>
      <c r="C59" s="132"/>
      <c r="D59" s="132"/>
      <c r="E59" s="201"/>
      <c r="F59" s="31"/>
    </row>
    <row r="60" spans="2:15" x14ac:dyDescent="0.3">
      <c r="B60" s="131"/>
      <c r="C60" s="132"/>
      <c r="D60" s="132"/>
      <c r="E60" s="201"/>
      <c r="F60" s="31"/>
    </row>
    <row r="61" spans="2:15" x14ac:dyDescent="0.3">
      <c r="B61" s="131"/>
      <c r="C61" s="132"/>
      <c r="D61" s="132"/>
      <c r="E61" s="201"/>
      <c r="F61" s="31"/>
    </row>
    <row r="62" spans="2:15" x14ac:dyDescent="0.3">
      <c r="F62" s="16"/>
    </row>
    <row r="63" spans="2:15" x14ac:dyDescent="0.3">
      <c r="F63" s="16"/>
    </row>
    <row r="64" spans="2:15" x14ac:dyDescent="0.3">
      <c r="F64" s="16"/>
    </row>
    <row r="65" spans="6:6" x14ac:dyDescent="0.3">
      <c r="F65" s="16"/>
    </row>
    <row r="66" spans="6:6" x14ac:dyDescent="0.3">
      <c r="F66" s="16"/>
    </row>
    <row r="67" spans="6:6" x14ac:dyDescent="0.3">
      <c r="F67" s="16"/>
    </row>
    <row r="68" spans="6:6" x14ac:dyDescent="0.3">
      <c r="F68" s="16"/>
    </row>
    <row r="69" spans="6:6" x14ac:dyDescent="0.3">
      <c r="F69" s="16"/>
    </row>
    <row r="70" spans="6:6" x14ac:dyDescent="0.3">
      <c r="F70" s="16"/>
    </row>
    <row r="71" spans="6:6" x14ac:dyDescent="0.3">
      <c r="F71" s="16"/>
    </row>
    <row r="72" spans="6:6" x14ac:dyDescent="0.3">
      <c r="F72" s="16"/>
    </row>
    <row r="73" spans="6:6" x14ac:dyDescent="0.3">
      <c r="F73" s="16"/>
    </row>
    <row r="74" spans="6:6" x14ac:dyDescent="0.3">
      <c r="F74" s="16"/>
    </row>
    <row r="75" spans="6:6" x14ac:dyDescent="0.3">
      <c r="F75" s="16"/>
    </row>
    <row r="76" spans="6:6" x14ac:dyDescent="0.3">
      <c r="F76" s="16"/>
    </row>
    <row r="77" spans="6:6" x14ac:dyDescent="0.3">
      <c r="F77" s="16"/>
    </row>
    <row r="78" spans="6:6" x14ac:dyDescent="0.3">
      <c r="F78" s="16"/>
    </row>
    <row r="79" spans="6:6" x14ac:dyDescent="0.3">
      <c r="F79" s="16"/>
    </row>
    <row r="80" spans="6:6" x14ac:dyDescent="0.3">
      <c r="F80" s="16"/>
    </row>
    <row r="81" spans="6:6" x14ac:dyDescent="0.3">
      <c r="F81" s="16"/>
    </row>
    <row r="82" spans="6:6" x14ac:dyDescent="0.3">
      <c r="F82" s="16"/>
    </row>
    <row r="83" spans="6:6" x14ac:dyDescent="0.3">
      <c r="F83" s="16"/>
    </row>
    <row r="84" spans="6:6" x14ac:dyDescent="0.3">
      <c r="F84" s="16"/>
    </row>
    <row r="85" spans="6:6" x14ac:dyDescent="0.3">
      <c r="F85" s="16"/>
    </row>
    <row r="86" spans="6:6" x14ac:dyDescent="0.3">
      <c r="F86" s="16"/>
    </row>
    <row r="87" spans="6:6" x14ac:dyDescent="0.3">
      <c r="F87" s="16"/>
    </row>
    <row r="88" spans="6:6" x14ac:dyDescent="0.3">
      <c r="F88" s="16"/>
    </row>
    <row r="89" spans="6:6" x14ac:dyDescent="0.3">
      <c r="F89" s="16"/>
    </row>
    <row r="90" spans="6:6" x14ac:dyDescent="0.3">
      <c r="F90" s="16"/>
    </row>
    <row r="91" spans="6:6" x14ac:dyDescent="0.3">
      <c r="F91" s="16"/>
    </row>
    <row r="92" spans="6:6" x14ac:dyDescent="0.3">
      <c r="F92" s="16"/>
    </row>
    <row r="93" spans="6:6" x14ac:dyDescent="0.3">
      <c r="F93" s="16"/>
    </row>
    <row r="94" spans="6:6" x14ac:dyDescent="0.3">
      <c r="F94" s="16"/>
    </row>
    <row r="95" spans="6:6" x14ac:dyDescent="0.3">
      <c r="F95" s="16"/>
    </row>
    <row r="96" spans="6:6" x14ac:dyDescent="0.3">
      <c r="F96" s="16"/>
    </row>
    <row r="97" spans="6:6" x14ac:dyDescent="0.3">
      <c r="F97" s="16"/>
    </row>
    <row r="98" spans="6:6" x14ac:dyDescent="0.3">
      <c r="F98" s="16"/>
    </row>
    <row r="99" spans="6:6" x14ac:dyDescent="0.3">
      <c r="F99" s="16"/>
    </row>
    <row r="100" spans="6:6" x14ac:dyDescent="0.3">
      <c r="F100" s="16"/>
    </row>
    <row r="101" spans="6:6" x14ac:dyDescent="0.3">
      <c r="F101" s="16"/>
    </row>
    <row r="102" spans="6:6" x14ac:dyDescent="0.3">
      <c r="F102" s="16"/>
    </row>
    <row r="103" spans="6:6" x14ac:dyDescent="0.3">
      <c r="F103" s="16"/>
    </row>
    <row r="104" spans="6:6" x14ac:dyDescent="0.3">
      <c r="F104" s="16"/>
    </row>
    <row r="105" spans="6:6" x14ac:dyDescent="0.3">
      <c r="F105" s="16"/>
    </row>
    <row r="106" spans="6:6" x14ac:dyDescent="0.3">
      <c r="F106" s="16"/>
    </row>
    <row r="107" spans="6:6" x14ac:dyDescent="0.3">
      <c r="F107" s="16"/>
    </row>
    <row r="108" spans="6:6" x14ac:dyDescent="0.3">
      <c r="F108" s="16"/>
    </row>
    <row r="109" spans="6:6" x14ac:dyDescent="0.3">
      <c r="F109" s="16"/>
    </row>
    <row r="110" spans="6:6" x14ac:dyDescent="0.3">
      <c r="F110" s="16"/>
    </row>
    <row r="111" spans="6:6" x14ac:dyDescent="0.3">
      <c r="F111" s="16"/>
    </row>
    <row r="112" spans="6:6" x14ac:dyDescent="0.3">
      <c r="F112" s="16"/>
    </row>
    <row r="113" spans="6:6" x14ac:dyDescent="0.3">
      <c r="F113" s="16"/>
    </row>
    <row r="114" spans="6:6" x14ac:dyDescent="0.3">
      <c r="F114" s="16"/>
    </row>
    <row r="115" spans="6:6" x14ac:dyDescent="0.3">
      <c r="F115" s="16"/>
    </row>
    <row r="116" spans="6:6" x14ac:dyDescent="0.3">
      <c r="F116" s="16"/>
    </row>
    <row r="117" spans="6:6" x14ac:dyDescent="0.3">
      <c r="F117" s="16"/>
    </row>
    <row r="118" spans="6:6" x14ac:dyDescent="0.3">
      <c r="F118" s="16"/>
    </row>
    <row r="119" spans="6:6" x14ac:dyDescent="0.3">
      <c r="F119" s="16"/>
    </row>
    <row r="120" spans="6:6" x14ac:dyDescent="0.3">
      <c r="F120" s="16"/>
    </row>
    <row r="121" spans="6:6" x14ac:dyDescent="0.3">
      <c r="F121" s="16"/>
    </row>
    <row r="122" spans="6:6" x14ac:dyDescent="0.3">
      <c r="F122" s="16"/>
    </row>
    <row r="123" spans="6:6" x14ac:dyDescent="0.3">
      <c r="F123" s="16"/>
    </row>
    <row r="124" spans="6:6" x14ac:dyDescent="0.3">
      <c r="F124" s="16"/>
    </row>
    <row r="125" spans="6:6" x14ac:dyDescent="0.3">
      <c r="F125" s="16"/>
    </row>
    <row r="126" spans="6:6" x14ac:dyDescent="0.3">
      <c r="F126" s="16"/>
    </row>
    <row r="127" spans="6:6" x14ac:dyDescent="0.3">
      <c r="F127" s="16"/>
    </row>
    <row r="128" spans="6:6" x14ac:dyDescent="0.3">
      <c r="F128" s="16"/>
    </row>
    <row r="129" spans="6:6" x14ac:dyDescent="0.3">
      <c r="F129" s="16"/>
    </row>
    <row r="130" spans="6:6" x14ac:dyDescent="0.3">
      <c r="F130" s="16"/>
    </row>
    <row r="131" spans="6:6" x14ac:dyDescent="0.3">
      <c r="F131" s="16"/>
    </row>
    <row r="132" spans="6:6" x14ac:dyDescent="0.3">
      <c r="F132" s="16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 *&amp;R&amp;"-,Fet"SKK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G25" sqref="G25"/>
    </sheetView>
  </sheetViews>
  <sheetFormatPr defaultColWidth="9.77734375" defaultRowHeight="14.4" x14ac:dyDescent="0.3"/>
  <cols>
    <col min="1" max="1" width="8" style="107" customWidth="1"/>
    <col min="2" max="2" width="35.44140625" style="111" bestFit="1" customWidth="1"/>
    <col min="3" max="3" width="12.77734375" style="111" customWidth="1"/>
    <col min="4" max="4" width="10.33203125" style="107" customWidth="1"/>
    <col min="5" max="5" width="10.5546875" style="107" customWidth="1"/>
    <col min="6" max="6" width="11.33203125" style="107" customWidth="1"/>
    <col min="7" max="16384" width="9.77734375" style="107"/>
  </cols>
  <sheetData>
    <row r="1" spans="1:15" x14ac:dyDescent="0.3">
      <c r="A1" s="133"/>
      <c r="B1" s="134" t="s">
        <v>3</v>
      </c>
      <c r="C1" s="135" t="s">
        <v>387</v>
      </c>
      <c r="D1" s="135" t="s">
        <v>360</v>
      </c>
      <c r="E1" s="106" t="s">
        <v>1</v>
      </c>
      <c r="F1" s="106" t="s">
        <v>2</v>
      </c>
    </row>
    <row r="2" spans="1:15" x14ac:dyDescent="0.3">
      <c r="A2" s="203">
        <v>1</v>
      </c>
      <c r="B2" s="160" t="s">
        <v>227</v>
      </c>
      <c r="C2" s="161">
        <v>48</v>
      </c>
      <c r="D2" s="182">
        <v>102</v>
      </c>
      <c r="E2" s="204">
        <f t="shared" ref="E2:E21" si="0">C2-D2</f>
        <v>-54</v>
      </c>
      <c r="F2" s="108">
        <f t="shared" ref="F2:F22" si="1">E2/D2</f>
        <v>-0.52941176470588236</v>
      </c>
      <c r="G2" s="109"/>
      <c r="H2" s="204"/>
      <c r="I2" s="204"/>
      <c r="J2" s="86"/>
      <c r="K2" s="97"/>
      <c r="L2" s="153"/>
      <c r="M2" s="153"/>
      <c r="N2" s="183"/>
      <c r="O2" s="192"/>
    </row>
    <row r="3" spans="1:15" x14ac:dyDescent="0.3">
      <c r="A3" s="203">
        <v>2</v>
      </c>
      <c r="B3" s="160" t="s">
        <v>69</v>
      </c>
      <c r="C3" s="161">
        <v>56</v>
      </c>
      <c r="D3" s="182">
        <v>113</v>
      </c>
      <c r="E3" s="204">
        <f t="shared" si="0"/>
        <v>-57</v>
      </c>
      <c r="F3" s="108">
        <f t="shared" si="1"/>
        <v>-0.50442477876106195</v>
      </c>
      <c r="G3" s="109"/>
      <c r="H3" s="204"/>
      <c r="I3" s="204"/>
      <c r="J3" s="86"/>
      <c r="K3" s="97"/>
      <c r="L3" s="153"/>
      <c r="M3" s="153"/>
      <c r="N3" s="183"/>
      <c r="O3" s="192"/>
    </row>
    <row r="4" spans="1:15" x14ac:dyDescent="0.3">
      <c r="A4" s="203">
        <v>3</v>
      </c>
      <c r="B4" s="160" t="s">
        <v>62</v>
      </c>
      <c r="C4" s="161">
        <v>81</v>
      </c>
      <c r="D4" s="182">
        <v>159</v>
      </c>
      <c r="E4" s="204">
        <f t="shared" si="0"/>
        <v>-78</v>
      </c>
      <c r="F4" s="108">
        <f t="shared" si="1"/>
        <v>-0.49056603773584906</v>
      </c>
      <c r="G4" s="109"/>
      <c r="H4" s="204"/>
      <c r="I4" s="204"/>
      <c r="J4" s="86"/>
      <c r="K4" s="97"/>
      <c r="L4" s="153"/>
      <c r="M4" s="153"/>
      <c r="N4" s="183"/>
      <c r="O4" s="192"/>
    </row>
    <row r="5" spans="1:15" x14ac:dyDescent="0.3">
      <c r="A5" s="203">
        <v>4</v>
      </c>
      <c r="B5" s="160" t="s">
        <v>214</v>
      </c>
      <c r="C5" s="161">
        <v>90</v>
      </c>
      <c r="D5" s="182">
        <v>165</v>
      </c>
      <c r="E5" s="204">
        <f t="shared" si="0"/>
        <v>-75</v>
      </c>
      <c r="F5" s="108">
        <f t="shared" si="1"/>
        <v>-0.45454545454545453</v>
      </c>
      <c r="G5" s="109"/>
      <c r="H5" s="204"/>
      <c r="I5" s="204"/>
      <c r="J5" s="86"/>
      <c r="K5" s="97"/>
      <c r="L5" s="153"/>
      <c r="M5" s="153"/>
      <c r="N5" s="183"/>
      <c r="O5" s="192"/>
    </row>
    <row r="6" spans="1:15" x14ac:dyDescent="0.3">
      <c r="A6" s="203">
        <v>5</v>
      </c>
      <c r="B6" s="160" t="s">
        <v>45</v>
      </c>
      <c r="C6" s="161">
        <v>77</v>
      </c>
      <c r="D6" s="182">
        <v>131</v>
      </c>
      <c r="E6" s="204">
        <f t="shared" si="0"/>
        <v>-54</v>
      </c>
      <c r="F6" s="108">
        <f t="shared" si="1"/>
        <v>-0.41221374045801529</v>
      </c>
      <c r="G6" s="109"/>
      <c r="H6" s="204"/>
      <c r="I6" s="204"/>
      <c r="J6" s="86"/>
      <c r="K6" s="97"/>
      <c r="L6" s="153"/>
      <c r="M6" s="153"/>
      <c r="N6" s="183"/>
      <c r="O6" s="192"/>
    </row>
    <row r="7" spans="1:15" x14ac:dyDescent="0.3">
      <c r="A7" s="203">
        <v>6</v>
      </c>
      <c r="B7" s="160" t="s">
        <v>50</v>
      </c>
      <c r="C7" s="161">
        <v>156</v>
      </c>
      <c r="D7" s="182">
        <v>254</v>
      </c>
      <c r="E7" s="204">
        <f t="shared" si="0"/>
        <v>-98</v>
      </c>
      <c r="F7" s="108">
        <f t="shared" si="1"/>
        <v>-0.38582677165354329</v>
      </c>
      <c r="G7" s="109"/>
      <c r="H7" s="204"/>
      <c r="I7" s="204"/>
      <c r="J7" s="86"/>
      <c r="K7" s="97"/>
      <c r="L7" s="153"/>
      <c r="M7" s="153"/>
      <c r="N7" s="183"/>
      <c r="O7" s="192"/>
    </row>
    <row r="8" spans="1:15" x14ac:dyDescent="0.3">
      <c r="A8" s="203">
        <v>7</v>
      </c>
      <c r="B8" s="160" t="s">
        <v>10</v>
      </c>
      <c r="C8" s="161">
        <v>663</v>
      </c>
      <c r="D8" s="182">
        <v>994</v>
      </c>
      <c r="E8" s="204">
        <f t="shared" si="0"/>
        <v>-331</v>
      </c>
      <c r="F8" s="108">
        <f t="shared" si="1"/>
        <v>-0.33299798792756541</v>
      </c>
      <c r="G8" s="109"/>
      <c r="H8" s="204"/>
      <c r="I8" s="204"/>
      <c r="J8" s="86"/>
      <c r="K8" s="97"/>
      <c r="L8" s="153"/>
      <c r="M8" s="153"/>
      <c r="N8" s="183"/>
      <c r="O8" s="192"/>
    </row>
    <row r="9" spans="1:15" x14ac:dyDescent="0.3">
      <c r="A9" s="203">
        <v>8</v>
      </c>
      <c r="B9" s="160" t="s">
        <v>158</v>
      </c>
      <c r="C9" s="161">
        <v>93</v>
      </c>
      <c r="D9" s="182">
        <v>138</v>
      </c>
      <c r="E9" s="204">
        <f t="shared" si="0"/>
        <v>-45</v>
      </c>
      <c r="F9" s="108">
        <f t="shared" si="1"/>
        <v>-0.32608695652173914</v>
      </c>
      <c r="G9" s="109"/>
      <c r="H9" s="204"/>
      <c r="I9" s="204"/>
      <c r="J9" s="86"/>
      <c r="K9" s="97"/>
      <c r="L9" s="153"/>
      <c r="M9" s="153"/>
      <c r="N9" s="183"/>
      <c r="O9" s="192"/>
    </row>
    <row r="10" spans="1:15" x14ac:dyDescent="0.3">
      <c r="A10" s="203">
        <v>9</v>
      </c>
      <c r="B10" s="160" t="s">
        <v>43</v>
      </c>
      <c r="C10" s="161">
        <v>169</v>
      </c>
      <c r="D10" s="182">
        <v>242</v>
      </c>
      <c r="E10" s="204">
        <f t="shared" si="0"/>
        <v>-73</v>
      </c>
      <c r="F10" s="108">
        <f t="shared" si="1"/>
        <v>-0.30165289256198347</v>
      </c>
      <c r="G10" s="109"/>
      <c r="H10" s="204"/>
      <c r="I10" s="204"/>
      <c r="J10" s="86"/>
      <c r="K10" s="97"/>
      <c r="L10" s="153"/>
      <c r="M10" s="153"/>
      <c r="N10" s="183"/>
      <c r="O10" s="192"/>
    </row>
    <row r="11" spans="1:15" x14ac:dyDescent="0.3">
      <c r="A11" s="203">
        <v>10</v>
      </c>
      <c r="B11" s="160" t="s">
        <v>84</v>
      </c>
      <c r="C11" s="161">
        <v>186</v>
      </c>
      <c r="D11" s="182">
        <v>261</v>
      </c>
      <c r="E11" s="204">
        <f t="shared" si="0"/>
        <v>-75</v>
      </c>
      <c r="F11" s="108">
        <f t="shared" si="1"/>
        <v>-0.28735632183908044</v>
      </c>
      <c r="G11" s="109"/>
      <c r="H11" s="204"/>
      <c r="I11" s="204"/>
      <c r="J11" s="86"/>
      <c r="K11" s="97"/>
      <c r="L11" s="153"/>
      <c r="M11" s="153"/>
      <c r="N11" s="183"/>
      <c r="O11" s="192"/>
    </row>
    <row r="12" spans="1:15" x14ac:dyDescent="0.3">
      <c r="A12" s="203">
        <v>11</v>
      </c>
      <c r="B12" s="160" t="s">
        <v>64</v>
      </c>
      <c r="C12" s="161">
        <v>214</v>
      </c>
      <c r="D12" s="182">
        <v>295</v>
      </c>
      <c r="E12" s="204">
        <f t="shared" si="0"/>
        <v>-81</v>
      </c>
      <c r="F12" s="108">
        <f t="shared" si="1"/>
        <v>-0.27457627118644068</v>
      </c>
      <c r="G12" s="109"/>
      <c r="H12" s="204"/>
      <c r="I12" s="204"/>
      <c r="J12" s="86"/>
      <c r="K12" s="97"/>
      <c r="L12" s="153"/>
      <c r="M12" s="153"/>
      <c r="N12" s="183"/>
      <c r="O12" s="192"/>
    </row>
    <row r="13" spans="1:15" x14ac:dyDescent="0.3">
      <c r="A13" s="203">
        <v>12</v>
      </c>
      <c r="B13" s="160" t="s">
        <v>197</v>
      </c>
      <c r="C13" s="161">
        <v>171</v>
      </c>
      <c r="D13" s="182">
        <v>234</v>
      </c>
      <c r="E13" s="204">
        <f t="shared" si="0"/>
        <v>-63</v>
      </c>
      <c r="F13" s="108">
        <f t="shared" si="1"/>
        <v>-0.26923076923076922</v>
      </c>
      <c r="G13" s="109"/>
      <c r="H13" s="204"/>
      <c r="I13" s="204"/>
      <c r="J13" s="86"/>
      <c r="K13" s="97"/>
      <c r="L13" s="153"/>
      <c r="M13" s="153"/>
      <c r="N13" s="183"/>
      <c r="O13" s="192"/>
    </row>
    <row r="14" spans="1:15" x14ac:dyDescent="0.3">
      <c r="A14" s="203">
        <v>13</v>
      </c>
      <c r="B14" s="160" t="s">
        <v>188</v>
      </c>
      <c r="C14" s="161">
        <v>77</v>
      </c>
      <c r="D14" s="182">
        <v>105</v>
      </c>
      <c r="E14" s="204">
        <f t="shared" si="0"/>
        <v>-28</v>
      </c>
      <c r="F14" s="108">
        <f t="shared" si="1"/>
        <v>-0.26666666666666666</v>
      </c>
      <c r="G14" s="109"/>
      <c r="H14" s="204"/>
      <c r="I14" s="204"/>
      <c r="J14" s="86"/>
      <c r="K14" s="97"/>
      <c r="L14" s="153"/>
      <c r="M14" s="153"/>
      <c r="N14" s="183"/>
      <c r="O14" s="192"/>
    </row>
    <row r="15" spans="1:15" x14ac:dyDescent="0.3">
      <c r="A15" s="203">
        <v>14</v>
      </c>
      <c r="B15" s="160" t="s">
        <v>194</v>
      </c>
      <c r="C15" s="161">
        <v>558</v>
      </c>
      <c r="D15" s="182">
        <v>744</v>
      </c>
      <c r="E15" s="204">
        <f t="shared" si="0"/>
        <v>-186</v>
      </c>
      <c r="F15" s="108">
        <f t="shared" si="1"/>
        <v>-0.25</v>
      </c>
      <c r="G15" s="109"/>
      <c r="H15" s="204"/>
      <c r="I15" s="204"/>
      <c r="J15" s="86"/>
      <c r="K15" s="97"/>
      <c r="L15" s="153"/>
      <c r="M15" s="153"/>
      <c r="N15" s="183"/>
      <c r="O15" s="192"/>
    </row>
    <row r="16" spans="1:15" x14ac:dyDescent="0.3">
      <c r="A16" s="203">
        <v>15</v>
      </c>
      <c r="B16" s="160" t="s">
        <v>21</v>
      </c>
      <c r="C16" s="161">
        <v>263</v>
      </c>
      <c r="D16" s="182">
        <v>350</v>
      </c>
      <c r="E16" s="204">
        <f t="shared" si="0"/>
        <v>-87</v>
      </c>
      <c r="F16" s="108">
        <f t="shared" si="1"/>
        <v>-0.24857142857142858</v>
      </c>
      <c r="G16" s="109"/>
      <c r="H16" s="204"/>
      <c r="I16" s="204"/>
      <c r="J16" s="86"/>
      <c r="K16" s="97"/>
      <c r="L16" s="153"/>
      <c r="M16" s="153"/>
      <c r="N16" s="183"/>
      <c r="O16" s="192"/>
    </row>
    <row r="17" spans="1:15" x14ac:dyDescent="0.3">
      <c r="A17" s="203">
        <v>16</v>
      </c>
      <c r="B17" s="160" t="s">
        <v>24</v>
      </c>
      <c r="C17" s="161">
        <v>146</v>
      </c>
      <c r="D17" s="182">
        <v>194</v>
      </c>
      <c r="E17" s="204">
        <f t="shared" si="0"/>
        <v>-48</v>
      </c>
      <c r="F17" s="108">
        <f t="shared" si="1"/>
        <v>-0.24742268041237114</v>
      </c>
      <c r="G17" s="109"/>
      <c r="H17" s="204"/>
      <c r="I17" s="204"/>
      <c r="J17" s="86"/>
      <c r="K17" s="97"/>
      <c r="L17" s="153"/>
      <c r="M17" s="153"/>
      <c r="N17" s="183"/>
      <c r="O17" s="192"/>
    </row>
    <row r="18" spans="1:15" x14ac:dyDescent="0.3">
      <c r="A18" s="203">
        <v>17</v>
      </c>
      <c r="B18" s="160" t="s">
        <v>46</v>
      </c>
      <c r="C18" s="161">
        <v>858</v>
      </c>
      <c r="D18" s="182">
        <v>1139</v>
      </c>
      <c r="E18" s="204">
        <f t="shared" si="0"/>
        <v>-281</v>
      </c>
      <c r="F18" s="108">
        <f t="shared" si="1"/>
        <v>-0.24670763827919229</v>
      </c>
      <c r="G18" s="109"/>
      <c r="H18" s="204"/>
      <c r="I18" s="204"/>
      <c r="J18" s="86"/>
      <c r="K18" s="97"/>
      <c r="L18" s="153"/>
      <c r="M18" s="153"/>
      <c r="N18" s="183"/>
      <c r="O18" s="192"/>
    </row>
    <row r="19" spans="1:15" x14ac:dyDescent="0.3">
      <c r="A19" s="203">
        <v>18</v>
      </c>
      <c r="B19" s="160" t="s">
        <v>39</v>
      </c>
      <c r="C19" s="161">
        <v>204</v>
      </c>
      <c r="D19" s="182">
        <v>266</v>
      </c>
      <c r="E19" s="204">
        <f t="shared" si="0"/>
        <v>-62</v>
      </c>
      <c r="F19" s="108">
        <f t="shared" si="1"/>
        <v>-0.23308270676691728</v>
      </c>
      <c r="G19" s="109"/>
      <c r="H19" s="204"/>
      <c r="I19" s="204"/>
      <c r="J19" s="86"/>
      <c r="K19" s="97"/>
      <c r="L19" s="153"/>
      <c r="M19" s="153"/>
      <c r="N19" s="183"/>
      <c r="O19" s="192"/>
    </row>
    <row r="20" spans="1:15" x14ac:dyDescent="0.3">
      <c r="A20" s="203">
        <v>19</v>
      </c>
      <c r="B20" s="160" t="s">
        <v>25</v>
      </c>
      <c r="C20" s="161">
        <v>167</v>
      </c>
      <c r="D20" s="182">
        <v>216</v>
      </c>
      <c r="E20" s="204">
        <f t="shared" si="0"/>
        <v>-49</v>
      </c>
      <c r="F20" s="108">
        <f t="shared" si="1"/>
        <v>-0.22685185185185186</v>
      </c>
      <c r="G20" s="109"/>
      <c r="H20" s="204"/>
      <c r="I20" s="204"/>
      <c r="J20" s="86"/>
      <c r="K20" s="97"/>
      <c r="L20" s="153"/>
      <c r="M20" s="153"/>
      <c r="N20" s="183"/>
      <c r="O20" s="192"/>
    </row>
    <row r="21" spans="1:15" x14ac:dyDescent="0.3">
      <c r="A21" s="203">
        <v>20</v>
      </c>
      <c r="B21" s="160" t="s">
        <v>66</v>
      </c>
      <c r="C21" s="161">
        <v>186</v>
      </c>
      <c r="D21" s="182">
        <v>240</v>
      </c>
      <c r="E21" s="204">
        <f t="shared" si="0"/>
        <v>-54</v>
      </c>
      <c r="F21" s="108">
        <f t="shared" si="1"/>
        <v>-0.22500000000000001</v>
      </c>
      <c r="G21" s="109"/>
      <c r="H21" s="204"/>
      <c r="I21" s="204"/>
      <c r="J21" s="86"/>
      <c r="K21" s="97"/>
      <c r="L21" s="153"/>
      <c r="M21" s="153"/>
      <c r="N21" s="183"/>
      <c r="O21" s="192"/>
    </row>
    <row r="22" spans="1:15" x14ac:dyDescent="0.3">
      <c r="B22" s="205" t="s">
        <v>22</v>
      </c>
      <c r="C22" s="136">
        <f>SUM(C2:C21)</f>
        <v>4463</v>
      </c>
      <c r="D22" s="136">
        <f>SUM(D2:D21)</f>
        <v>6342</v>
      </c>
      <c r="E22" s="136">
        <f>SUM(E2:E21)</f>
        <v>-1879</v>
      </c>
      <c r="F22" s="137">
        <f t="shared" si="1"/>
        <v>-0.29627877641122674</v>
      </c>
      <c r="G22" s="109"/>
      <c r="J22" s="86"/>
      <c r="K22" s="97"/>
      <c r="L22" s="153"/>
      <c r="M22" s="153"/>
      <c r="N22" s="183"/>
      <c r="O22" s="192"/>
    </row>
    <row r="23" spans="1:15" x14ac:dyDescent="0.3">
      <c r="A23" s="138"/>
      <c r="B23" s="136"/>
      <c r="C23" s="139"/>
      <c r="D23" s="132"/>
      <c r="E23" s="140"/>
      <c r="G23" s="109"/>
      <c r="J23" s="86"/>
      <c r="K23" s="97"/>
      <c r="L23" s="153"/>
      <c r="M23" s="153"/>
      <c r="N23" s="183"/>
      <c r="O23" s="192"/>
    </row>
    <row r="24" spans="1:15" x14ac:dyDescent="0.3">
      <c r="A24" s="206" t="s">
        <v>278</v>
      </c>
      <c r="B24" s="207" t="s">
        <v>389</v>
      </c>
      <c r="C24" s="139"/>
      <c r="D24" s="132"/>
      <c r="E24" s="140"/>
      <c r="G24" s="109"/>
      <c r="J24" s="86"/>
      <c r="K24" s="97"/>
      <c r="L24" s="153"/>
      <c r="M24" s="153"/>
      <c r="N24" s="183"/>
      <c r="O24" s="192"/>
    </row>
    <row r="25" spans="1:15" x14ac:dyDescent="0.3">
      <c r="A25" s="141"/>
      <c r="B25" s="142"/>
      <c r="C25" s="132"/>
      <c r="D25" s="132"/>
      <c r="E25" s="110"/>
      <c r="G25" s="109"/>
      <c r="J25" s="86"/>
      <c r="K25" s="97"/>
      <c r="L25" s="153"/>
      <c r="M25" s="153"/>
      <c r="N25" s="183"/>
      <c r="O25" s="192"/>
    </row>
    <row r="26" spans="1:15" x14ac:dyDescent="0.3">
      <c r="A26" s="141"/>
      <c r="B26" s="142"/>
      <c r="C26" s="132"/>
      <c r="D26" s="132"/>
      <c r="E26" s="110"/>
      <c r="G26" s="109"/>
      <c r="J26" s="86"/>
      <c r="K26" s="97"/>
      <c r="L26" s="153"/>
      <c r="M26" s="153"/>
      <c r="N26" s="183"/>
      <c r="O26" s="192"/>
    </row>
    <row r="27" spans="1:15" x14ac:dyDescent="0.3">
      <c r="A27" s="141"/>
      <c r="B27" s="142"/>
      <c r="C27" s="132"/>
      <c r="D27" s="132"/>
      <c r="E27" s="110"/>
      <c r="G27" s="109"/>
      <c r="J27" s="86"/>
      <c r="K27" s="97"/>
      <c r="L27" s="153"/>
      <c r="M27" s="153"/>
      <c r="N27" s="183"/>
      <c r="O27" s="192"/>
    </row>
    <row r="28" spans="1:15" x14ac:dyDescent="0.3">
      <c r="A28" s="143"/>
      <c r="B28" s="131"/>
      <c r="C28" s="132"/>
      <c r="D28" s="132"/>
      <c r="E28" s="204"/>
      <c r="F28" s="108"/>
      <c r="G28" s="208"/>
      <c r="J28" s="86"/>
      <c r="K28" s="97"/>
      <c r="L28" s="153"/>
      <c r="M28" s="153"/>
      <c r="N28" s="183"/>
      <c r="O28" s="192"/>
    </row>
    <row r="29" spans="1:15" x14ac:dyDescent="0.3">
      <c r="A29" s="143"/>
      <c r="B29" s="131"/>
      <c r="C29" s="132"/>
      <c r="D29" s="132"/>
      <c r="E29" s="204"/>
      <c r="F29" s="108"/>
      <c r="G29" s="208"/>
      <c r="J29" s="86"/>
      <c r="K29" s="97"/>
      <c r="L29" s="153"/>
      <c r="M29" s="153"/>
      <c r="N29" s="183"/>
      <c r="O29" s="192"/>
    </row>
    <row r="30" spans="1:15" x14ac:dyDescent="0.3">
      <c r="A30" s="143"/>
      <c r="B30" s="131"/>
      <c r="C30" s="132"/>
      <c r="D30" s="132"/>
      <c r="E30" s="204"/>
      <c r="F30" s="108"/>
      <c r="G30" s="208"/>
      <c r="J30" s="86"/>
      <c r="K30" s="97"/>
      <c r="L30" s="153"/>
      <c r="M30" s="153"/>
      <c r="N30" s="183"/>
      <c r="O30" s="192"/>
    </row>
    <row r="31" spans="1:15" x14ac:dyDescent="0.3">
      <c r="A31" s="143"/>
      <c r="B31" s="131"/>
      <c r="C31" s="132"/>
      <c r="D31" s="132"/>
      <c r="E31" s="204"/>
      <c r="F31" s="108"/>
      <c r="G31" s="208"/>
      <c r="J31" s="86"/>
      <c r="K31" s="97"/>
      <c r="L31" s="153"/>
      <c r="M31" s="153"/>
      <c r="N31" s="183"/>
      <c r="O31" s="192"/>
    </row>
    <row r="32" spans="1:15" x14ac:dyDescent="0.3">
      <c r="A32" s="143"/>
      <c r="B32" s="131"/>
      <c r="C32" s="132"/>
      <c r="D32" s="132"/>
      <c r="E32" s="204"/>
      <c r="F32" s="108"/>
      <c r="G32" s="208"/>
      <c r="J32" s="86"/>
      <c r="K32" s="97"/>
      <c r="L32" s="153"/>
      <c r="M32" s="153"/>
      <c r="N32" s="183"/>
      <c r="O32" s="192"/>
    </row>
    <row r="33" spans="1:15" x14ac:dyDescent="0.3">
      <c r="A33" s="143"/>
      <c r="B33" s="131"/>
      <c r="C33" s="132"/>
      <c r="D33" s="132"/>
      <c r="E33" s="204"/>
      <c r="F33" s="108"/>
      <c r="G33" s="208"/>
      <c r="J33" s="86"/>
      <c r="K33" s="97"/>
      <c r="L33" s="153"/>
      <c r="M33" s="153"/>
      <c r="N33" s="183"/>
      <c r="O33" s="192"/>
    </row>
    <row r="34" spans="1:15" x14ac:dyDescent="0.3">
      <c r="A34" s="143"/>
      <c r="B34" s="131"/>
      <c r="C34" s="132"/>
      <c r="D34" s="132"/>
      <c r="E34" s="204"/>
      <c r="F34" s="108"/>
      <c r="G34" s="208"/>
      <c r="J34" s="86"/>
      <c r="K34" s="97"/>
      <c r="L34" s="153"/>
      <c r="M34" s="153"/>
      <c r="N34" s="183"/>
      <c r="O34" s="192"/>
    </row>
    <row r="35" spans="1:15" x14ac:dyDescent="0.3">
      <c r="A35" s="143"/>
      <c r="B35" s="131"/>
      <c r="C35" s="132"/>
      <c r="D35" s="132"/>
      <c r="E35" s="204"/>
      <c r="F35" s="108"/>
      <c r="G35" s="208"/>
      <c r="J35" s="86"/>
      <c r="K35" s="97"/>
      <c r="L35" s="153"/>
      <c r="M35" s="153"/>
      <c r="N35" s="183"/>
      <c r="O35" s="192"/>
    </row>
    <row r="36" spans="1:15" x14ac:dyDescent="0.3">
      <c r="A36" s="143"/>
      <c r="B36" s="131"/>
      <c r="C36" s="132"/>
      <c r="D36" s="132"/>
      <c r="E36" s="204"/>
      <c r="F36" s="108"/>
      <c r="G36" s="208"/>
      <c r="J36" s="86"/>
      <c r="K36" s="97"/>
      <c r="L36" s="153"/>
      <c r="M36" s="153"/>
      <c r="N36" s="183"/>
      <c r="O36" s="192"/>
    </row>
    <row r="37" spans="1:15" x14ac:dyDescent="0.3">
      <c r="A37" s="143"/>
      <c r="B37" s="131"/>
      <c r="C37" s="132"/>
      <c r="D37" s="132"/>
      <c r="E37" s="204"/>
      <c r="F37" s="108"/>
      <c r="G37" s="208"/>
      <c r="J37" s="86"/>
      <c r="K37" s="97"/>
      <c r="L37" s="153"/>
      <c r="M37" s="153"/>
      <c r="N37" s="183"/>
      <c r="O37" s="192"/>
    </row>
    <row r="38" spans="1:15" x14ac:dyDescent="0.3">
      <c r="B38" s="131"/>
      <c r="C38" s="132"/>
      <c r="D38" s="132"/>
      <c r="E38" s="110"/>
      <c r="J38" s="86"/>
      <c r="K38" s="97"/>
      <c r="L38" s="153"/>
      <c r="M38" s="153"/>
      <c r="N38" s="183"/>
      <c r="O38" s="192"/>
    </row>
    <row r="39" spans="1:15" x14ac:dyDescent="0.3">
      <c r="B39" s="131"/>
      <c r="C39" s="132"/>
      <c r="D39" s="132"/>
      <c r="E39" s="110"/>
      <c r="J39" s="86"/>
      <c r="K39" s="97"/>
      <c r="L39" s="153"/>
      <c r="M39" s="153"/>
      <c r="N39" s="183"/>
      <c r="O39" s="192"/>
    </row>
    <row r="40" spans="1:15" x14ac:dyDescent="0.3">
      <c r="B40" s="131"/>
      <c r="C40" s="132"/>
      <c r="D40" s="132"/>
      <c r="E40" s="110"/>
      <c r="J40" s="86"/>
      <c r="K40" s="97"/>
      <c r="L40" s="153"/>
      <c r="M40" s="153"/>
      <c r="N40" s="183"/>
      <c r="O40" s="192"/>
    </row>
    <row r="41" spans="1:15" x14ac:dyDescent="0.3">
      <c r="B41" s="131"/>
      <c r="C41" s="132"/>
      <c r="D41" s="132"/>
      <c r="E41" s="110"/>
      <c r="J41" s="86"/>
      <c r="K41" s="97"/>
      <c r="L41" s="153"/>
      <c r="M41" s="153"/>
      <c r="N41" s="183"/>
      <c r="O41" s="192"/>
    </row>
    <row r="42" spans="1:15" x14ac:dyDescent="0.3">
      <c r="B42" s="131"/>
      <c r="C42" s="132"/>
      <c r="D42" s="132"/>
      <c r="E42" s="110"/>
      <c r="J42" s="86"/>
      <c r="K42" s="97"/>
      <c r="L42" s="153"/>
      <c r="M42" s="153"/>
      <c r="N42" s="183"/>
      <c r="O42" s="192"/>
    </row>
    <row r="43" spans="1:15" x14ac:dyDescent="0.3">
      <c r="B43" s="131"/>
      <c r="C43" s="132"/>
      <c r="D43" s="132"/>
      <c r="E43" s="110"/>
      <c r="J43" s="86"/>
      <c r="K43" s="97"/>
      <c r="L43" s="153"/>
      <c r="M43" s="153"/>
      <c r="N43" s="183"/>
      <c r="O43" s="192"/>
    </row>
    <row r="44" spans="1:15" x14ac:dyDescent="0.3">
      <c r="B44" s="131"/>
      <c r="C44" s="132"/>
      <c r="D44" s="132"/>
      <c r="E44" s="110"/>
      <c r="J44" s="86"/>
      <c r="K44" s="97"/>
      <c r="L44" s="153"/>
      <c r="M44" s="153"/>
      <c r="N44" s="183"/>
      <c r="O44" s="192"/>
    </row>
    <row r="45" spans="1:15" x14ac:dyDescent="0.3">
      <c r="E45" s="110"/>
      <c r="J45" s="86"/>
      <c r="K45" s="97"/>
      <c r="L45" s="153"/>
      <c r="M45" s="153"/>
      <c r="N45" s="183"/>
      <c r="O45" s="192"/>
    </row>
    <row r="46" spans="1:15" x14ac:dyDescent="0.3">
      <c r="E46" s="110"/>
      <c r="J46" s="86"/>
      <c r="K46" s="97"/>
      <c r="L46" s="153"/>
      <c r="M46" s="153"/>
      <c r="N46" s="183"/>
      <c r="O46" s="192"/>
    </row>
    <row r="47" spans="1:15" x14ac:dyDescent="0.3">
      <c r="E47" s="110"/>
      <c r="J47" s="86"/>
      <c r="K47" s="97"/>
      <c r="L47" s="153"/>
      <c r="M47" s="153"/>
      <c r="N47" s="183"/>
      <c r="O47" s="192"/>
    </row>
    <row r="48" spans="1:15" x14ac:dyDescent="0.3">
      <c r="E48" s="110"/>
      <c r="J48" s="86"/>
      <c r="K48" s="97"/>
      <c r="L48" s="153"/>
      <c r="M48" s="153"/>
      <c r="N48" s="183"/>
      <c r="O48" s="192"/>
    </row>
    <row r="49" spans="5:15" x14ac:dyDescent="0.3">
      <c r="E49" s="110"/>
      <c r="J49" s="86"/>
      <c r="K49" s="97"/>
      <c r="L49" s="153"/>
      <c r="M49" s="153"/>
      <c r="N49" s="183"/>
      <c r="O49" s="192"/>
    </row>
    <row r="50" spans="5:15" x14ac:dyDescent="0.3">
      <c r="E50" s="110"/>
      <c r="J50" s="86"/>
      <c r="K50" s="97"/>
      <c r="L50" s="153"/>
      <c r="M50" s="153"/>
      <c r="N50" s="183"/>
      <c r="O50" s="192"/>
    </row>
    <row r="51" spans="5:15" x14ac:dyDescent="0.3">
      <c r="E51" s="110"/>
      <c r="J51" s="86"/>
      <c r="K51" s="97"/>
      <c r="L51" s="153"/>
      <c r="M51" s="153"/>
      <c r="N51" s="183"/>
      <c r="O51" s="192"/>
    </row>
    <row r="52" spans="5:15" x14ac:dyDescent="0.3">
      <c r="E52" s="110"/>
      <c r="J52" s="86"/>
      <c r="K52" s="97"/>
      <c r="L52" s="153"/>
      <c r="M52" s="153"/>
      <c r="N52" s="183"/>
      <c r="O52" s="192"/>
    </row>
    <row r="53" spans="5:15" x14ac:dyDescent="0.3">
      <c r="E53" s="110"/>
      <c r="J53" s="86"/>
      <c r="K53" s="97"/>
      <c r="L53" s="153"/>
      <c r="M53" s="153"/>
      <c r="N53" s="183"/>
      <c r="O53" s="192"/>
    </row>
    <row r="54" spans="5:15" x14ac:dyDescent="0.3">
      <c r="E54" s="110"/>
      <c r="J54" s="86"/>
      <c r="K54" s="97"/>
      <c r="L54" s="153"/>
      <c r="M54" s="153"/>
      <c r="N54" s="183"/>
      <c r="O54" s="192"/>
    </row>
    <row r="55" spans="5:15" x14ac:dyDescent="0.3">
      <c r="E55" s="110"/>
      <c r="J55" s="86"/>
      <c r="K55" s="97"/>
      <c r="L55" s="153"/>
      <c r="M55" s="153"/>
      <c r="N55" s="183"/>
      <c r="O55" s="192"/>
    </row>
    <row r="56" spans="5:15" x14ac:dyDescent="0.3">
      <c r="E56" s="110"/>
      <c r="J56" s="86"/>
      <c r="K56" s="97"/>
      <c r="L56" s="153"/>
      <c r="M56" s="153"/>
      <c r="N56" s="183"/>
      <c r="O56" s="192"/>
    </row>
    <row r="57" spans="5:15" x14ac:dyDescent="0.3">
      <c r="E57" s="110"/>
      <c r="J57" s="86"/>
      <c r="K57" s="97"/>
      <c r="L57" s="153"/>
      <c r="M57" s="153"/>
      <c r="N57" s="183"/>
      <c r="O57" s="192"/>
    </row>
    <row r="58" spans="5:15" x14ac:dyDescent="0.3">
      <c r="E58" s="110"/>
      <c r="J58" s="86"/>
      <c r="K58" s="97"/>
      <c r="L58" s="153"/>
      <c r="M58" s="153"/>
      <c r="N58" s="183"/>
      <c r="O58" s="192"/>
    </row>
    <row r="59" spans="5:15" x14ac:dyDescent="0.3">
      <c r="E59" s="110"/>
      <c r="J59" s="86"/>
      <c r="K59" s="97"/>
      <c r="L59" s="153"/>
      <c r="M59" s="153"/>
      <c r="N59" s="183"/>
      <c r="O59" s="192"/>
    </row>
    <row r="60" spans="5:15" x14ac:dyDescent="0.3">
      <c r="E60" s="110"/>
      <c r="J60" s="86"/>
      <c r="K60" s="97"/>
      <c r="L60" s="153"/>
      <c r="M60" s="153"/>
      <c r="N60" s="183"/>
      <c r="O60" s="192"/>
    </row>
    <row r="61" spans="5:15" x14ac:dyDescent="0.3">
      <c r="E61" s="110"/>
      <c r="J61" s="86"/>
      <c r="K61" s="97"/>
      <c r="L61" s="153"/>
      <c r="M61" s="153"/>
      <c r="N61" s="183"/>
      <c r="O61" s="192"/>
    </row>
    <row r="62" spans="5:15" x14ac:dyDescent="0.3">
      <c r="E62" s="110"/>
      <c r="J62" s="86"/>
      <c r="K62" s="97"/>
      <c r="L62" s="153"/>
      <c r="M62" s="153"/>
      <c r="N62" s="183"/>
      <c r="O62" s="192"/>
    </row>
    <row r="63" spans="5:15" x14ac:dyDescent="0.3">
      <c r="E63" s="110"/>
      <c r="J63" s="86"/>
      <c r="K63" s="97"/>
      <c r="L63" s="153"/>
      <c r="M63" s="153"/>
      <c r="N63" s="183"/>
      <c r="O63" s="192"/>
    </row>
    <row r="64" spans="5:15" x14ac:dyDescent="0.3">
      <c r="E64" s="110"/>
      <c r="J64" s="86"/>
      <c r="K64" s="97"/>
      <c r="L64" s="153"/>
      <c r="M64" s="153"/>
      <c r="N64" s="183"/>
      <c r="O64" s="192"/>
    </row>
    <row r="65" spans="5:15" x14ac:dyDescent="0.3">
      <c r="E65" s="110"/>
      <c r="J65" s="86"/>
      <c r="K65" s="97"/>
      <c r="L65" s="153"/>
      <c r="M65" s="153"/>
      <c r="N65" s="183"/>
      <c r="O65" s="192"/>
    </row>
    <row r="66" spans="5:15" x14ac:dyDescent="0.3">
      <c r="E66" s="110"/>
      <c r="J66" s="86"/>
      <c r="K66" s="97"/>
      <c r="L66" s="153"/>
      <c r="M66" s="153"/>
      <c r="N66" s="183"/>
      <c r="O66" s="192"/>
    </row>
    <row r="67" spans="5:15" x14ac:dyDescent="0.3">
      <c r="E67" s="110"/>
      <c r="J67" s="86"/>
      <c r="K67" s="97"/>
      <c r="L67" s="153"/>
      <c r="M67" s="153"/>
      <c r="N67" s="183"/>
      <c r="O67" s="192"/>
    </row>
    <row r="68" spans="5:15" x14ac:dyDescent="0.3">
      <c r="E68" s="110"/>
      <c r="J68" s="86"/>
      <c r="K68" s="97"/>
      <c r="L68" s="153"/>
      <c r="M68" s="153"/>
      <c r="N68" s="183"/>
      <c r="O68" s="192"/>
    </row>
    <row r="69" spans="5:15" x14ac:dyDescent="0.3">
      <c r="E69" s="110"/>
      <c r="J69" s="86"/>
      <c r="K69" s="97"/>
      <c r="L69" s="153"/>
      <c r="M69" s="153"/>
      <c r="N69" s="183"/>
      <c r="O69" s="192"/>
    </row>
    <row r="70" spans="5:15" x14ac:dyDescent="0.3">
      <c r="E70" s="110"/>
      <c r="J70" s="86"/>
      <c r="K70" s="97"/>
      <c r="L70" s="153"/>
      <c r="M70" s="153"/>
      <c r="N70" s="183"/>
      <c r="O70" s="192"/>
    </row>
    <row r="71" spans="5:15" x14ac:dyDescent="0.3">
      <c r="E71" s="110"/>
      <c r="J71" s="86"/>
      <c r="K71" s="97"/>
      <c r="L71" s="153"/>
      <c r="M71" s="153"/>
      <c r="N71" s="183"/>
      <c r="O71" s="192"/>
    </row>
    <row r="72" spans="5:15" x14ac:dyDescent="0.3">
      <c r="E72" s="110"/>
      <c r="J72" s="86"/>
      <c r="K72" s="97"/>
      <c r="L72" s="153"/>
      <c r="M72" s="153"/>
      <c r="N72" s="183"/>
      <c r="O72" s="192"/>
    </row>
    <row r="73" spans="5:15" x14ac:dyDescent="0.3">
      <c r="E73" s="110"/>
    </row>
    <row r="74" spans="5:15" x14ac:dyDescent="0.3">
      <c r="E74" s="110"/>
    </row>
    <row r="75" spans="5:15" x14ac:dyDescent="0.3">
      <c r="E75" s="110"/>
    </row>
    <row r="76" spans="5:15" x14ac:dyDescent="0.3">
      <c r="E76" s="110"/>
    </row>
    <row r="77" spans="5:15" x14ac:dyDescent="0.3">
      <c r="E77" s="110"/>
    </row>
    <row r="78" spans="5:15" x14ac:dyDescent="0.3">
      <c r="E78" s="110"/>
    </row>
    <row r="79" spans="5:15" x14ac:dyDescent="0.3">
      <c r="E79" s="110"/>
    </row>
    <row r="80" spans="5:15" x14ac:dyDescent="0.3">
      <c r="E80" s="110"/>
    </row>
    <row r="81" spans="5:5" x14ac:dyDescent="0.3">
      <c r="E81" s="110"/>
    </row>
    <row r="82" spans="5:5" x14ac:dyDescent="0.3">
      <c r="E82" s="110"/>
    </row>
    <row r="83" spans="5:5" x14ac:dyDescent="0.3">
      <c r="E83" s="110"/>
    </row>
    <row r="84" spans="5:5" x14ac:dyDescent="0.3">
      <c r="E84" s="110"/>
    </row>
    <row r="85" spans="5:5" x14ac:dyDescent="0.3">
      <c r="E85" s="110"/>
    </row>
    <row r="86" spans="5:5" x14ac:dyDescent="0.3">
      <c r="E86" s="110"/>
    </row>
    <row r="87" spans="5:5" x14ac:dyDescent="0.3">
      <c r="E87" s="110"/>
    </row>
    <row r="88" spans="5:5" x14ac:dyDescent="0.3">
      <c r="E88" s="110"/>
    </row>
    <row r="89" spans="5:5" x14ac:dyDescent="0.3">
      <c r="E89" s="110"/>
    </row>
    <row r="90" spans="5:5" x14ac:dyDescent="0.3">
      <c r="E90" s="110"/>
    </row>
    <row r="91" spans="5:5" x14ac:dyDescent="0.3">
      <c r="E91" s="110"/>
    </row>
    <row r="92" spans="5:5" x14ac:dyDescent="0.3">
      <c r="E92" s="110"/>
    </row>
    <row r="93" spans="5:5" x14ac:dyDescent="0.3">
      <c r="E93" s="110"/>
    </row>
    <row r="94" spans="5:5" x14ac:dyDescent="0.3">
      <c r="E94" s="110"/>
    </row>
    <row r="95" spans="5:5" x14ac:dyDescent="0.3">
      <c r="E95" s="110"/>
    </row>
    <row r="96" spans="5:5" x14ac:dyDescent="0.3">
      <c r="E96" s="110"/>
    </row>
    <row r="97" spans="5:5" x14ac:dyDescent="0.3">
      <c r="E97" s="110"/>
    </row>
    <row r="98" spans="5:5" x14ac:dyDescent="0.3">
      <c r="E98" s="110"/>
    </row>
    <row r="99" spans="5:5" x14ac:dyDescent="0.3">
      <c r="E99" s="110"/>
    </row>
    <row r="100" spans="5:5" x14ac:dyDescent="0.3">
      <c r="E100" s="110"/>
    </row>
    <row r="101" spans="5:5" x14ac:dyDescent="0.3">
      <c r="E101" s="110"/>
    </row>
    <row r="102" spans="5:5" x14ac:dyDescent="0.3">
      <c r="E102" s="110"/>
    </row>
    <row r="103" spans="5:5" x14ac:dyDescent="0.3">
      <c r="E103" s="110"/>
    </row>
    <row r="104" spans="5:5" x14ac:dyDescent="0.3">
      <c r="E104" s="110"/>
    </row>
    <row r="105" spans="5:5" x14ac:dyDescent="0.3">
      <c r="E105" s="110"/>
    </row>
    <row r="106" spans="5:5" x14ac:dyDescent="0.3">
      <c r="E106" s="110"/>
    </row>
    <row r="107" spans="5:5" x14ac:dyDescent="0.3">
      <c r="E107" s="110"/>
    </row>
    <row r="108" spans="5:5" x14ac:dyDescent="0.3">
      <c r="E108" s="110"/>
    </row>
    <row r="109" spans="5:5" x14ac:dyDescent="0.3">
      <c r="E109" s="110"/>
    </row>
    <row r="110" spans="5:5" x14ac:dyDescent="0.3">
      <c r="E110" s="110"/>
    </row>
    <row r="111" spans="5:5" x14ac:dyDescent="0.3">
      <c r="E111" s="110"/>
    </row>
    <row r="112" spans="5:5" x14ac:dyDescent="0.3">
      <c r="E112" s="110"/>
    </row>
    <row r="113" spans="5:5" x14ac:dyDescent="0.3">
      <c r="E113" s="110"/>
    </row>
    <row r="114" spans="5:5" x14ac:dyDescent="0.3">
      <c r="E114" s="110"/>
    </row>
    <row r="115" spans="5:5" x14ac:dyDescent="0.3">
      <c r="E115" s="110"/>
    </row>
    <row r="116" spans="5:5" x14ac:dyDescent="0.3">
      <c r="E116" s="110"/>
    </row>
    <row r="117" spans="5:5" x14ac:dyDescent="0.3">
      <c r="E117" s="110"/>
    </row>
    <row r="118" spans="5:5" x14ac:dyDescent="0.3">
      <c r="E118" s="110"/>
    </row>
    <row r="119" spans="5:5" x14ac:dyDescent="0.3">
      <c r="E119" s="110"/>
    </row>
    <row r="120" spans="5:5" x14ac:dyDescent="0.3">
      <c r="E120" s="110"/>
    </row>
    <row r="121" spans="5:5" x14ac:dyDescent="0.3">
      <c r="E121" s="110"/>
    </row>
    <row r="122" spans="5:5" x14ac:dyDescent="0.3">
      <c r="E122" s="110"/>
    </row>
    <row r="123" spans="5:5" x14ac:dyDescent="0.3">
      <c r="E123" s="110"/>
    </row>
    <row r="124" spans="5:5" x14ac:dyDescent="0.3">
      <c r="E124" s="110"/>
    </row>
    <row r="125" spans="5:5" x14ac:dyDescent="0.3">
      <c r="E125" s="110"/>
    </row>
    <row r="126" spans="5:5" x14ac:dyDescent="0.3">
      <c r="E126" s="110"/>
    </row>
    <row r="127" spans="5:5" x14ac:dyDescent="0.3">
      <c r="E127" s="110"/>
    </row>
    <row r="128" spans="5:5" x14ac:dyDescent="0.3">
      <c r="E128" s="110"/>
    </row>
    <row r="129" spans="5:5" x14ac:dyDescent="0.3">
      <c r="E129" s="110"/>
    </row>
    <row r="130" spans="5:5" x14ac:dyDescent="0.3">
      <c r="E130" s="110"/>
    </row>
    <row r="131" spans="5:5" x14ac:dyDescent="0.3">
      <c r="E131" s="110"/>
    </row>
    <row r="132" spans="5:5" x14ac:dyDescent="0.3">
      <c r="E132" s="110"/>
    </row>
    <row r="133" spans="5:5" x14ac:dyDescent="0.3">
      <c r="E133" s="110"/>
    </row>
    <row r="134" spans="5:5" x14ac:dyDescent="0.3">
      <c r="E134" s="110"/>
    </row>
    <row r="135" spans="5:5" x14ac:dyDescent="0.3">
      <c r="E135" s="110"/>
    </row>
    <row r="136" spans="5:5" x14ac:dyDescent="0.3">
      <c r="E136" s="110"/>
    </row>
    <row r="137" spans="5:5" x14ac:dyDescent="0.3">
      <c r="E137" s="110"/>
    </row>
    <row r="138" spans="5:5" x14ac:dyDescent="0.3">
      <c r="E138" s="110"/>
    </row>
    <row r="139" spans="5:5" x14ac:dyDescent="0.3">
      <c r="E139" s="110"/>
    </row>
    <row r="140" spans="5:5" x14ac:dyDescent="0.3">
      <c r="E140" s="110"/>
    </row>
    <row r="141" spans="5:5" x14ac:dyDescent="0.3">
      <c r="E141" s="110"/>
    </row>
    <row r="142" spans="5:5" x14ac:dyDescent="0.3">
      <c r="E142" s="110"/>
    </row>
    <row r="143" spans="5:5" x14ac:dyDescent="0.3">
      <c r="E143" s="110"/>
    </row>
    <row r="144" spans="5:5" x14ac:dyDescent="0.3">
      <c r="E144" s="110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 *&amp;R&amp;"-,Fet"SKK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REGISTRERING 2017-2013</vt:lpstr>
      <vt:lpstr>Alla raser 2017-2016</vt:lpstr>
      <vt:lpstr>Per RASGRUPP 2017-2016</vt:lpstr>
      <vt:lpstr>TOP 20   2017</vt:lpstr>
      <vt:lpstr>Största ÖKNING 2017  (%)</vt:lpstr>
      <vt:lpstr>Största MINSKNING  2017  (%)</vt:lpstr>
      <vt:lpstr>'Alla raser 2017-2016'!Utskriftsrubriker</vt:lpstr>
      <vt:lpstr>'Per RASGRUPP 2017-2016'!Utskriftsrubriker</vt:lpstr>
      <vt:lpstr>'Största MINSKNING  2017  (%)'!Utskriftsrubriker</vt:lpstr>
      <vt:lpstr>'Största ÖKNING 2017  (%)'!Utskriftsrubriker</vt:lpstr>
      <vt:lpstr>'TOP 20   2017'!Utskriftsrubriker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Jerry Mankowski</cp:lastModifiedBy>
  <cp:lastPrinted>2018-01-04T12:33:59Z</cp:lastPrinted>
  <dcterms:created xsi:type="dcterms:W3CDTF">1999-03-03T13:43:07Z</dcterms:created>
  <dcterms:modified xsi:type="dcterms:W3CDTF">2018-01-04T12:47:27Z</dcterms:modified>
</cp:coreProperties>
</file>