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461" yWindow="570" windowWidth="25425" windowHeight="12150" firstSheet="3" activeTab="10"/>
  </bookViews>
  <sheets>
    <sheet name="_data" sheetId="1" r:id="rId1"/>
    <sheet name="_mall_h97" sheetId="2" r:id="rId2"/>
    <sheet name="_mall_nya" sheetId="3" r:id="rId3"/>
    <sheet name="IKVT09" sheetId="4" r:id="rId4"/>
    <sheet name="IKVT10" sheetId="5" r:id="rId5"/>
    <sheet name="IKVT11" sheetId="6" r:id="rId6"/>
    <sheet name="IKVT12" sheetId="7" r:id="rId7"/>
    <sheet name="IKVT13" sheetId="8" r:id="rId8"/>
    <sheet name="IKVT14" sheetId="9" r:id="rId9"/>
    <sheet name="IKVT15" sheetId="10" r:id="rId10"/>
    <sheet name="IKVT16" sheetId="11" r:id="rId11"/>
  </sheets>
  <externalReferences>
    <externalReference r:id="rId14"/>
    <externalReference r:id="rId15"/>
  </externalReferences>
  <definedNames>
    <definedName name="Allt" localSheetId="8">'[1]_data'!$A$2:$W$100</definedName>
    <definedName name="Allt" localSheetId="9">'[1]_data'!$A$2:$W$100</definedName>
    <definedName name="Allt" localSheetId="10">'[2]_data'!$A$2:$W$100</definedName>
    <definedName name="Allt">'_data'!$A$2:$W$100</definedName>
    <definedName name="Antagningsomgång" localSheetId="8">'[1]_data'!$A$2:$A$100</definedName>
    <definedName name="Antagningsomgång" localSheetId="9">'[1]_data'!$A$2:$A$100</definedName>
    <definedName name="Antagningsomgång" localSheetId="10">'[2]_data'!$A$2:$A$100</definedName>
    <definedName name="Antagningsomgång">'_data'!$A$2:$A$100</definedName>
    <definedName name="Fråga_från_KomStatistikDB" localSheetId="0">'_data'!$A$2:$W$80</definedName>
  </definedNames>
  <calcPr fullCalcOnLoad="1"/>
</workbook>
</file>

<file path=xl/sharedStrings.xml><?xml version="1.0" encoding="utf-8"?>
<sst xmlns="http://schemas.openxmlformats.org/spreadsheetml/2006/main" count="612" uniqueCount="145">
  <si>
    <t>Anmälningssätt</t>
  </si>
  <si>
    <t>HT2008</t>
  </si>
  <si>
    <t>HT2007</t>
  </si>
  <si>
    <t>Kurser och program</t>
  </si>
  <si>
    <t>Förändring</t>
  </si>
  <si>
    <t>Antal
sökande</t>
  </si>
  <si>
    <t>Antal kurser</t>
  </si>
  <si>
    <t>Antal program</t>
  </si>
  <si>
    <t>Via studera.nu</t>
  </si>
  <si>
    <t>Via pappersansökan</t>
  </si>
  <si>
    <t>Via handläggare</t>
  </si>
  <si>
    <t>Totalt</t>
  </si>
  <si>
    <t>Kvinnor</t>
  </si>
  <si>
    <t>Män</t>
  </si>
  <si>
    <t>Tabellen inkluderar enbart sökande med svenskt personnummer.</t>
  </si>
  <si>
    <t>Ålder ≤24 år</t>
  </si>
  <si>
    <t>Ålder 25-34 år</t>
  </si>
  <si>
    <t>Ålder ≥35 år</t>
  </si>
  <si>
    <t>Ålder vid anmälningstillfället. Tabellen inkluderar enbart sökande med svenskt personnummer.</t>
  </si>
  <si>
    <t>Svenskt
personnummer</t>
  </si>
  <si>
    <t>VT2008</t>
  </si>
  <si>
    <t>Med svenskt personnummer</t>
  </si>
  <si>
    <t>Utan svenskt personnummer</t>
  </si>
  <si>
    <t>VT2007</t>
  </si>
  <si>
    <t>HT2006</t>
  </si>
  <si>
    <t>VT2006</t>
  </si>
  <si>
    <t>Ingen tidigare
jämförbar termin</t>
  </si>
  <si>
    <t>VT2009</t>
  </si>
  <si>
    <t>HT2009</t>
  </si>
  <si>
    <t>Till enbart program</t>
  </si>
  <si>
    <t>Till enbart kurser</t>
  </si>
  <si>
    <t>Till kurser och program</t>
  </si>
  <si>
    <t>Anmälan till
kurser och program</t>
  </si>
  <si>
    <t>Antagningsomgång</t>
  </si>
  <si>
    <t>Sökande totalt</t>
  </si>
  <si>
    <t>Sökande enbart program</t>
  </si>
  <si>
    <t>Sökande studera.nu</t>
  </si>
  <si>
    <t>Sökande papper</t>
  </si>
  <si>
    <t>Sökande handläggare</t>
  </si>
  <si>
    <t>Sökande Sv-pnr</t>
  </si>
  <si>
    <t>Sökande ej Sv-pnr</t>
  </si>
  <si>
    <t>Sökande kvinnor</t>
  </si>
  <si>
    <t>Sökande män</t>
  </si>
  <si>
    <t>Sökande ≤24 år</t>
  </si>
  <si>
    <t>Sökande 25-34 år</t>
  </si>
  <si>
    <t>Sökande ≥35 år</t>
  </si>
  <si>
    <t>Sökande enbart kurser</t>
  </si>
  <si>
    <t>Sökande kurser &amp; program</t>
  </si>
  <si>
    <t>Könsfördelning</t>
  </si>
  <si>
    <t>Åldersfördelning</t>
  </si>
  <si>
    <t>Ålders- och
könsfördelning</t>
  </si>
  <si>
    <t>Antal sökande
kvinnor</t>
  </si>
  <si>
    <t>Antal sökande
män</t>
  </si>
  <si>
    <t>Sökande kvinnor ≤24 år</t>
  </si>
  <si>
    <t>Sökande kvinnor 25-34 år</t>
  </si>
  <si>
    <t>Sökande kvinnor ≥35 år</t>
  </si>
  <si>
    <t>Sökande män ≤24 år</t>
  </si>
  <si>
    <t>Sökande män 25-34 år</t>
  </si>
  <si>
    <t>Sökande män ≥35 år</t>
  </si>
  <si>
    <t>HT2005</t>
  </si>
  <si>
    <t>IKHT09</t>
  </si>
  <si>
    <t>IKVT09</t>
  </si>
  <si>
    <t>MASTERH09</t>
  </si>
  <si>
    <t>MASTERV09</t>
  </si>
  <si>
    <t>ST2009</t>
  </si>
  <si>
    <t>I/U</t>
  </si>
  <si>
    <t>Uppgift om anmälningssätt saknas för terminer innan 2006.</t>
  </si>
  <si>
    <t>Uppgift om svenskt personnummer saknas för terminer innan 2006.</t>
  </si>
  <si>
    <t>Ålder vid anmälningstillfället. Uppgift om svenskt personnummer saknas för terminer innan 2006.</t>
  </si>
  <si>
    <t>HT2004</t>
  </si>
  <si>
    <t>VT2005</t>
  </si>
  <si>
    <t>±0%</t>
  </si>
  <si>
    <t>VT2004</t>
  </si>
  <si>
    <t>HT2003</t>
  </si>
  <si>
    <t>VT2003</t>
  </si>
  <si>
    <t>HT2002</t>
  </si>
  <si>
    <t>VT2002</t>
  </si>
  <si>
    <t>HT2001</t>
  </si>
  <si>
    <t>VT2001</t>
  </si>
  <si>
    <t>HT2000</t>
  </si>
  <si>
    <t>VT2000</t>
  </si>
  <si>
    <t>HT1999</t>
  </si>
  <si>
    <t>VT1999</t>
  </si>
  <si>
    <t>HT1998</t>
  </si>
  <si>
    <t>VT1998</t>
  </si>
  <si>
    <t>HT1997</t>
  </si>
  <si>
    <t>VT1997</t>
  </si>
  <si>
    <t>IKHT08</t>
  </si>
  <si>
    <t>MASTERH08</t>
  </si>
  <si>
    <t>ST2008</t>
  </si>
  <si>
    <t>MASTERV10</t>
  </si>
  <si>
    <t>IKVT10</t>
  </si>
  <si>
    <t>VT2010</t>
  </si>
  <si>
    <t>IKHT10</t>
  </si>
  <si>
    <t>MASTERHT10</t>
  </si>
  <si>
    <t>ST2010</t>
  </si>
  <si>
    <t>HT2010</t>
  </si>
  <si>
    <t>IKVT11</t>
  </si>
  <si>
    <t>MASTERVT11</t>
  </si>
  <si>
    <t>VT2011</t>
  </si>
  <si>
    <t>MASTERHT11</t>
  </si>
  <si>
    <t>IKHT11</t>
  </si>
  <si>
    <t>ST2011</t>
  </si>
  <si>
    <t>HT2011</t>
  </si>
  <si>
    <t>Procentvärden är avrundade till heltal, därav kan 0% visas om dessa understiger 0,5%.</t>
  </si>
  <si>
    <t>Inkluderar enbart utbildningar som ej är inställda.</t>
  </si>
  <si>
    <t>Anmälningsavgifter</t>
  </si>
  <si>
    <t>Avgiftsbefriad</t>
  </si>
  <si>
    <t>(0%)</t>
  </si>
  <si>
    <t>Avgiftsskyldig</t>
  </si>
  <si>
    <t>Ännu ej bedömd</t>
  </si>
  <si>
    <t>IKVT12</t>
  </si>
  <si>
    <t>MASTERVT12</t>
  </si>
  <si>
    <t>VT2012</t>
  </si>
  <si>
    <t>Uppgift om anmälningsavgifter saknas för terminer innan VT2012.</t>
  </si>
  <si>
    <t>IKHT12</t>
  </si>
  <si>
    <t>MASTERHT12</t>
  </si>
  <si>
    <t>ST2012</t>
  </si>
  <si>
    <t>HT2012</t>
  </si>
  <si>
    <t>IKVT13</t>
  </si>
  <si>
    <t>MASTERVT13</t>
  </si>
  <si>
    <t>Via Universityadmissions.se</t>
  </si>
  <si>
    <t>HT2013</t>
  </si>
  <si>
    <t>IKHT13</t>
  </si>
  <si>
    <t>IKVT14</t>
  </si>
  <si>
    <t>MASTERHT13</t>
  </si>
  <si>
    <t>MASTERVT14</t>
  </si>
  <si>
    <t>ST2013</t>
  </si>
  <si>
    <t>VT2013</t>
  </si>
  <si>
    <t>Via antagning.se</t>
  </si>
  <si>
    <t>HT2014</t>
  </si>
  <si>
    <t>IKHT14</t>
  </si>
  <si>
    <t>IKVT15</t>
  </si>
  <si>
    <t>MASTERHT14</t>
  </si>
  <si>
    <t>ST2014</t>
  </si>
  <si>
    <t>VT2014</t>
  </si>
  <si>
    <t>HT2015</t>
  </si>
  <si>
    <t>HTVT15</t>
  </si>
  <si>
    <t>IKHT15</t>
  </si>
  <si>
    <t>IKVT16</t>
  </si>
  <si>
    <t>MASTERHT15</t>
  </si>
  <si>
    <t>MASTERVT15</t>
  </si>
  <si>
    <t>MASTERVT16</t>
  </si>
  <si>
    <t>ST2015</t>
  </si>
  <si>
    <t>VT2015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</si>
</sst>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00%"/>
    <numFmt numFmtId="166" formatCode="0.000%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horizontal="left" vertical="center"/>
    </xf>
    <xf numFmtId="9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left" vertical="center"/>
    </xf>
    <xf numFmtId="9" fontId="3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0" fillId="0" borderId="0" xfId="0" applyNumberForma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164" fontId="3" fillId="0" borderId="16" xfId="0" applyNumberFormat="1" applyFont="1" applyBorder="1" applyAlignment="1">
      <alignment horizontal="left" vertical="center"/>
    </xf>
    <xf numFmtId="164" fontId="4" fillId="0" borderId="16" xfId="0" applyNumberFormat="1" applyFont="1" applyBorder="1" applyAlignment="1">
      <alignment horizontal="left" vertical="center"/>
    </xf>
    <xf numFmtId="3" fontId="3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164" fontId="3" fillId="0" borderId="15" xfId="0" applyNumberFormat="1" applyFont="1" applyBorder="1" applyAlignment="1" applyProtection="1">
      <alignment horizontal="left" vertical="center"/>
      <protection/>
    </xf>
    <xf numFmtId="164" fontId="4" fillId="0" borderId="15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9" fontId="4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15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164" fontId="3" fillId="0" borderId="15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164" fontId="3" fillId="0" borderId="16" xfId="0" applyNumberFormat="1" applyFont="1" applyBorder="1" applyAlignment="1">
      <alignment horizontal="left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VHS_Ant_Statistik\Totalt\Sammanfattande\S&#246;kand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UHR_Ant_Statistik\Totalt\Sammanfattande\S&#246;kan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data"/>
      <sheetName val="_mall_h97"/>
      <sheetName val="_mall_nya"/>
      <sheetName val="VT1997"/>
      <sheetName val="HT1997"/>
      <sheetName val="VT1998"/>
      <sheetName val="HT1998"/>
      <sheetName val="VT1999"/>
      <sheetName val="HT1999"/>
      <sheetName val="VT2000"/>
      <sheetName val="HT2000"/>
      <sheetName val="VT2001"/>
      <sheetName val="HT2001"/>
      <sheetName val="VT2002"/>
      <sheetName val="HT2002"/>
      <sheetName val="VT2003"/>
      <sheetName val="HT2003"/>
      <sheetName val="VT2004"/>
      <sheetName val="HT2004"/>
      <sheetName val="VT2005"/>
      <sheetName val="HT2005"/>
      <sheetName val="VT2006"/>
      <sheetName val="HT2006"/>
      <sheetName val="VT2007"/>
      <sheetName val="HT2007"/>
      <sheetName val="VT2008"/>
      <sheetName val="MASTERH08"/>
      <sheetName val="IKHT08"/>
      <sheetName val="ST2008"/>
      <sheetName val="HT2008"/>
      <sheetName val="MASTERV09"/>
      <sheetName val="IKVT09"/>
      <sheetName val="VT2009"/>
      <sheetName val="MASTERH09"/>
      <sheetName val="IKHT09"/>
      <sheetName val="ST2009"/>
      <sheetName val="HT2009"/>
      <sheetName val="MASTERV10"/>
      <sheetName val="IKVT10"/>
      <sheetName val="VT2010"/>
      <sheetName val="MASTERHT10"/>
      <sheetName val="IKHT10"/>
      <sheetName val="ST2010"/>
      <sheetName val="HT2010"/>
      <sheetName val="MASTERVT11"/>
      <sheetName val="IKVT11"/>
      <sheetName val="VT2011"/>
      <sheetName val="MASTERHT11"/>
      <sheetName val="IKHT11"/>
      <sheetName val="ST2011"/>
      <sheetName val="HT2011"/>
      <sheetName val="MASTERVT12"/>
      <sheetName val="IKVT12"/>
      <sheetName val="VT2012"/>
      <sheetName val="MASTERHT12"/>
      <sheetName val="IKHT12"/>
      <sheetName val="ST2012"/>
      <sheetName val="HT2012"/>
      <sheetName val="MASTERVT13"/>
      <sheetName val="IKVT13"/>
      <sheetName val="VT2013"/>
      <sheetName val="MASTERHT13"/>
      <sheetName val="IKHT13"/>
      <sheetName val="ST2013"/>
      <sheetName val="HT2013"/>
      <sheetName val="MASTERVT14"/>
      <sheetName val="IKVT14"/>
      <sheetName val="VT2014"/>
      <sheetName val="IKHT14"/>
      <sheetName val="MASTERHT14"/>
      <sheetName val="ST2014"/>
      <sheetName val="HT2014"/>
      <sheetName val="IKVT15"/>
    </sheetNames>
    <sheetDataSet>
      <sheetData sheetId="0">
        <row r="2">
          <cell r="A2" t="str">
            <v>HT1997</v>
          </cell>
          <cell r="B2">
            <v>137814</v>
          </cell>
          <cell r="C2">
            <v>0</v>
          </cell>
          <cell r="D2">
            <v>0</v>
          </cell>
          <cell r="E2">
            <v>0</v>
          </cell>
          <cell r="F2">
            <v>81024</v>
          </cell>
          <cell r="G2">
            <v>56790</v>
          </cell>
          <cell r="H2">
            <v>96732</v>
          </cell>
          <cell r="I2">
            <v>30736</v>
          </cell>
          <cell r="J2">
            <v>10346</v>
          </cell>
          <cell r="K2">
            <v>55590</v>
          </cell>
          <cell r="L2">
            <v>18234</v>
          </cell>
          <cell r="M2">
            <v>7200</v>
          </cell>
          <cell r="N2">
            <v>41142</v>
          </cell>
          <cell r="O2">
            <v>12502</v>
          </cell>
          <cell r="P2">
            <v>3146</v>
          </cell>
          <cell r="Q2">
            <v>0</v>
          </cell>
          <cell r="R2">
            <v>0</v>
          </cell>
          <cell r="S2">
            <v>137814</v>
          </cell>
          <cell r="T2">
            <v>0</v>
          </cell>
          <cell r="U2">
            <v>0</v>
          </cell>
          <cell r="V2">
            <v>0</v>
          </cell>
          <cell r="W2">
            <v>1438</v>
          </cell>
        </row>
        <row r="3">
          <cell r="A3" t="str">
            <v>HT1998</v>
          </cell>
          <cell r="B3">
            <v>137375</v>
          </cell>
          <cell r="C3">
            <v>0</v>
          </cell>
          <cell r="D3">
            <v>0</v>
          </cell>
          <cell r="E3">
            <v>0</v>
          </cell>
          <cell r="F3">
            <v>81380</v>
          </cell>
          <cell r="G3">
            <v>55995</v>
          </cell>
          <cell r="H3">
            <v>96808</v>
          </cell>
          <cell r="I3">
            <v>30212</v>
          </cell>
          <cell r="J3">
            <v>10355</v>
          </cell>
          <cell r="K3">
            <v>55481</v>
          </cell>
          <cell r="L3">
            <v>18430</v>
          </cell>
          <cell r="M3">
            <v>7469</v>
          </cell>
          <cell r="N3">
            <v>41327</v>
          </cell>
          <cell r="O3">
            <v>11782</v>
          </cell>
          <cell r="P3">
            <v>2886</v>
          </cell>
          <cell r="Q3">
            <v>0</v>
          </cell>
          <cell r="R3">
            <v>0</v>
          </cell>
          <cell r="S3">
            <v>137375</v>
          </cell>
          <cell r="T3">
            <v>0</v>
          </cell>
          <cell r="U3">
            <v>0</v>
          </cell>
          <cell r="V3">
            <v>0</v>
          </cell>
          <cell r="W3">
            <v>1419</v>
          </cell>
        </row>
        <row r="4">
          <cell r="A4" t="str">
            <v>HT1999</v>
          </cell>
          <cell r="B4">
            <v>137239</v>
          </cell>
          <cell r="C4">
            <v>0</v>
          </cell>
          <cell r="D4">
            <v>0</v>
          </cell>
          <cell r="E4">
            <v>0</v>
          </cell>
          <cell r="F4">
            <v>83094</v>
          </cell>
          <cell r="G4">
            <v>54145</v>
          </cell>
          <cell r="H4">
            <v>94505</v>
          </cell>
          <cell r="I4">
            <v>30862</v>
          </cell>
          <cell r="J4">
            <v>11872</v>
          </cell>
          <cell r="K4">
            <v>54820</v>
          </cell>
          <cell r="L4">
            <v>19369</v>
          </cell>
          <cell r="M4">
            <v>8905</v>
          </cell>
          <cell r="N4">
            <v>39685</v>
          </cell>
          <cell r="O4">
            <v>11493</v>
          </cell>
          <cell r="P4">
            <v>2967</v>
          </cell>
          <cell r="Q4">
            <v>0</v>
          </cell>
          <cell r="R4">
            <v>0</v>
          </cell>
          <cell r="S4">
            <v>137239</v>
          </cell>
          <cell r="T4">
            <v>0</v>
          </cell>
          <cell r="U4">
            <v>0</v>
          </cell>
          <cell r="V4">
            <v>0</v>
          </cell>
          <cell r="W4">
            <v>1303</v>
          </cell>
        </row>
        <row r="5">
          <cell r="A5" t="str">
            <v>HT2000</v>
          </cell>
          <cell r="B5">
            <v>124927</v>
          </cell>
          <cell r="C5">
            <v>0</v>
          </cell>
          <cell r="D5">
            <v>0</v>
          </cell>
          <cell r="E5">
            <v>0</v>
          </cell>
          <cell r="F5">
            <v>76200</v>
          </cell>
          <cell r="G5">
            <v>48727</v>
          </cell>
          <cell r="H5">
            <v>85690</v>
          </cell>
          <cell r="I5">
            <v>27784</v>
          </cell>
          <cell r="J5">
            <v>11453</v>
          </cell>
          <cell r="K5">
            <v>50026</v>
          </cell>
          <cell r="L5">
            <v>17650</v>
          </cell>
          <cell r="M5">
            <v>8524</v>
          </cell>
          <cell r="N5">
            <v>35664</v>
          </cell>
          <cell r="O5">
            <v>10134</v>
          </cell>
          <cell r="P5">
            <v>2929</v>
          </cell>
          <cell r="Q5">
            <v>0</v>
          </cell>
          <cell r="R5">
            <v>0</v>
          </cell>
          <cell r="S5">
            <v>124927</v>
          </cell>
          <cell r="T5">
            <v>0</v>
          </cell>
          <cell r="U5">
            <v>0</v>
          </cell>
          <cell r="V5">
            <v>0</v>
          </cell>
          <cell r="W5">
            <v>1395</v>
          </cell>
        </row>
        <row r="6">
          <cell r="A6" t="str">
            <v>HT2001</v>
          </cell>
          <cell r="B6">
            <v>114428</v>
          </cell>
          <cell r="C6">
            <v>0</v>
          </cell>
          <cell r="D6">
            <v>0</v>
          </cell>
          <cell r="E6">
            <v>0</v>
          </cell>
          <cell r="F6">
            <v>69772</v>
          </cell>
          <cell r="G6">
            <v>44656</v>
          </cell>
          <cell r="H6">
            <v>78282</v>
          </cell>
          <cell r="I6">
            <v>25080</v>
          </cell>
          <cell r="J6">
            <v>11066</v>
          </cell>
          <cell r="K6">
            <v>45666</v>
          </cell>
          <cell r="L6">
            <v>15886</v>
          </cell>
          <cell r="M6">
            <v>8220</v>
          </cell>
          <cell r="N6">
            <v>32616</v>
          </cell>
          <cell r="O6">
            <v>9194</v>
          </cell>
          <cell r="P6">
            <v>2846</v>
          </cell>
          <cell r="Q6">
            <v>0</v>
          </cell>
          <cell r="R6">
            <v>0</v>
          </cell>
          <cell r="S6">
            <v>114428</v>
          </cell>
          <cell r="T6">
            <v>0</v>
          </cell>
          <cell r="U6">
            <v>0</v>
          </cell>
          <cell r="V6">
            <v>0</v>
          </cell>
          <cell r="W6">
            <v>1439</v>
          </cell>
        </row>
        <row r="7">
          <cell r="A7" t="str">
            <v>HT2002</v>
          </cell>
          <cell r="B7">
            <v>117129</v>
          </cell>
          <cell r="C7">
            <v>0</v>
          </cell>
          <cell r="D7">
            <v>0</v>
          </cell>
          <cell r="E7">
            <v>0</v>
          </cell>
          <cell r="F7">
            <v>70381</v>
          </cell>
          <cell r="G7">
            <v>46748</v>
          </cell>
          <cell r="H7">
            <v>79797</v>
          </cell>
          <cell r="I7">
            <v>25666</v>
          </cell>
          <cell r="J7">
            <v>11666</v>
          </cell>
          <cell r="K7">
            <v>45770</v>
          </cell>
          <cell r="L7">
            <v>16006</v>
          </cell>
          <cell r="M7">
            <v>8605</v>
          </cell>
          <cell r="N7">
            <v>34027</v>
          </cell>
          <cell r="O7">
            <v>9660</v>
          </cell>
          <cell r="P7">
            <v>3061</v>
          </cell>
          <cell r="Q7">
            <v>0</v>
          </cell>
          <cell r="R7">
            <v>0</v>
          </cell>
          <cell r="S7">
            <v>117129</v>
          </cell>
          <cell r="T7">
            <v>0</v>
          </cell>
          <cell r="U7">
            <v>0</v>
          </cell>
          <cell r="V7">
            <v>0</v>
          </cell>
          <cell r="W7">
            <v>1549</v>
          </cell>
        </row>
        <row r="8">
          <cell r="A8" t="str">
            <v>HT2003</v>
          </cell>
          <cell r="B8">
            <v>114488</v>
          </cell>
          <cell r="C8">
            <v>0</v>
          </cell>
          <cell r="D8">
            <v>0</v>
          </cell>
          <cell r="E8">
            <v>0</v>
          </cell>
          <cell r="F8">
            <v>69072</v>
          </cell>
          <cell r="G8">
            <v>45416</v>
          </cell>
          <cell r="H8">
            <v>77716</v>
          </cell>
          <cell r="I8">
            <v>25301</v>
          </cell>
          <cell r="J8">
            <v>11471</v>
          </cell>
          <cell r="K8">
            <v>44922</v>
          </cell>
          <cell r="L8">
            <v>15685</v>
          </cell>
          <cell r="M8">
            <v>8465</v>
          </cell>
          <cell r="N8">
            <v>32794</v>
          </cell>
          <cell r="O8">
            <v>9616</v>
          </cell>
          <cell r="P8">
            <v>3006</v>
          </cell>
          <cell r="Q8">
            <v>0</v>
          </cell>
          <cell r="R8">
            <v>0</v>
          </cell>
          <cell r="S8">
            <v>114488</v>
          </cell>
          <cell r="T8">
            <v>0</v>
          </cell>
          <cell r="U8">
            <v>0</v>
          </cell>
          <cell r="V8">
            <v>0</v>
          </cell>
          <cell r="W8">
            <v>1665</v>
          </cell>
        </row>
        <row r="9">
          <cell r="A9" t="str">
            <v>HT2004</v>
          </cell>
          <cell r="B9">
            <v>118798</v>
          </cell>
          <cell r="C9">
            <v>0</v>
          </cell>
          <cell r="D9">
            <v>0</v>
          </cell>
          <cell r="E9">
            <v>0</v>
          </cell>
          <cell r="F9">
            <v>71107</v>
          </cell>
          <cell r="G9">
            <v>47691</v>
          </cell>
          <cell r="H9">
            <v>81638</v>
          </cell>
          <cell r="I9">
            <v>26063</v>
          </cell>
          <cell r="J9">
            <v>11097</v>
          </cell>
          <cell r="K9">
            <v>46782</v>
          </cell>
          <cell r="L9">
            <v>16291</v>
          </cell>
          <cell r="M9">
            <v>8034</v>
          </cell>
          <cell r="N9">
            <v>34856</v>
          </cell>
          <cell r="O9">
            <v>9772</v>
          </cell>
          <cell r="P9">
            <v>3063</v>
          </cell>
          <cell r="Q9">
            <v>0</v>
          </cell>
          <cell r="R9">
            <v>0</v>
          </cell>
          <cell r="S9">
            <v>118798</v>
          </cell>
          <cell r="T9">
            <v>0</v>
          </cell>
          <cell r="U9">
            <v>0</v>
          </cell>
          <cell r="V9">
            <v>0</v>
          </cell>
          <cell r="W9">
            <v>1718</v>
          </cell>
        </row>
        <row r="10">
          <cell r="A10" t="str">
            <v>HT2005</v>
          </cell>
          <cell r="B10">
            <v>120277</v>
          </cell>
          <cell r="C10">
            <v>0</v>
          </cell>
          <cell r="D10">
            <v>0</v>
          </cell>
          <cell r="E10">
            <v>0</v>
          </cell>
          <cell r="F10">
            <v>71179</v>
          </cell>
          <cell r="G10">
            <v>49098</v>
          </cell>
          <cell r="H10">
            <v>83916</v>
          </cell>
          <cell r="I10">
            <v>25725</v>
          </cell>
          <cell r="J10">
            <v>10636</v>
          </cell>
          <cell r="K10">
            <v>47548</v>
          </cell>
          <cell r="L10">
            <v>15988</v>
          </cell>
          <cell r="M10">
            <v>7643</v>
          </cell>
          <cell r="N10">
            <v>36368</v>
          </cell>
          <cell r="O10">
            <v>9737</v>
          </cell>
          <cell r="P10">
            <v>2993</v>
          </cell>
          <cell r="Q10">
            <v>0</v>
          </cell>
          <cell r="R10">
            <v>0</v>
          </cell>
          <cell r="S10">
            <v>120277</v>
          </cell>
          <cell r="T10">
            <v>0</v>
          </cell>
          <cell r="U10">
            <v>0</v>
          </cell>
          <cell r="V10">
            <v>0</v>
          </cell>
          <cell r="W10">
            <v>1688</v>
          </cell>
        </row>
        <row r="11">
          <cell r="A11" t="str">
            <v>HT2006</v>
          </cell>
          <cell r="B11">
            <v>109540</v>
          </cell>
          <cell r="C11">
            <v>78197</v>
          </cell>
          <cell r="D11">
            <v>31202</v>
          </cell>
          <cell r="E11">
            <v>141</v>
          </cell>
          <cell r="F11">
            <v>65327</v>
          </cell>
          <cell r="G11">
            <v>42966</v>
          </cell>
          <cell r="H11">
            <v>77108</v>
          </cell>
          <cell r="I11">
            <v>22110</v>
          </cell>
          <cell r="J11">
            <v>9075</v>
          </cell>
          <cell r="K11">
            <v>44860</v>
          </cell>
          <cell r="L11">
            <v>13824</v>
          </cell>
          <cell r="M11">
            <v>6643</v>
          </cell>
          <cell r="N11">
            <v>32248</v>
          </cell>
          <cell r="O11">
            <v>8286</v>
          </cell>
          <cell r="P11">
            <v>2432</v>
          </cell>
          <cell r="Q11">
            <v>108293</v>
          </cell>
          <cell r="R11">
            <v>1247</v>
          </cell>
          <cell r="S11">
            <v>109540</v>
          </cell>
          <cell r="T11">
            <v>0</v>
          </cell>
          <cell r="U11">
            <v>0</v>
          </cell>
          <cell r="V11">
            <v>0</v>
          </cell>
          <cell r="W11">
            <v>1775</v>
          </cell>
        </row>
        <row r="12">
          <cell r="A12" t="str">
            <v>HT2007</v>
          </cell>
          <cell r="B12">
            <v>259285</v>
          </cell>
          <cell r="C12">
            <v>229501</v>
          </cell>
          <cell r="D12">
            <v>19289</v>
          </cell>
          <cell r="E12">
            <v>10495</v>
          </cell>
          <cell r="F12">
            <v>162545</v>
          </cell>
          <cell r="G12">
            <v>92273</v>
          </cell>
          <cell r="H12">
            <v>127323</v>
          </cell>
          <cell r="I12">
            <v>73616</v>
          </cell>
          <cell r="J12">
            <v>53879</v>
          </cell>
          <cell r="K12">
            <v>75490</v>
          </cell>
          <cell r="L12">
            <v>46356</v>
          </cell>
          <cell r="M12">
            <v>40699</v>
          </cell>
          <cell r="N12">
            <v>51833</v>
          </cell>
          <cell r="O12">
            <v>27260</v>
          </cell>
          <cell r="P12">
            <v>13180</v>
          </cell>
          <cell r="Q12">
            <v>254818</v>
          </cell>
          <cell r="R12">
            <v>4467</v>
          </cell>
          <cell r="S12">
            <v>79399</v>
          </cell>
          <cell r="T12">
            <v>134985</v>
          </cell>
          <cell r="U12">
            <v>44901</v>
          </cell>
          <cell r="V12">
            <v>17370</v>
          </cell>
          <cell r="W12">
            <v>3161</v>
          </cell>
        </row>
        <row r="13">
          <cell r="A13" t="str">
            <v>HT2008</v>
          </cell>
          <cell r="B13">
            <v>292391</v>
          </cell>
          <cell r="C13">
            <v>277224</v>
          </cell>
          <cell r="D13">
            <v>5455</v>
          </cell>
          <cell r="E13">
            <v>9712</v>
          </cell>
          <cell r="F13">
            <v>172142</v>
          </cell>
          <cell r="G13">
            <v>98547</v>
          </cell>
          <cell r="H13">
            <v>134513</v>
          </cell>
          <cell r="I13">
            <v>76372</v>
          </cell>
          <cell r="J13">
            <v>59804</v>
          </cell>
          <cell r="K13">
            <v>79282</v>
          </cell>
          <cell r="L13">
            <v>48148</v>
          </cell>
          <cell r="M13">
            <v>44712</v>
          </cell>
          <cell r="N13">
            <v>55231</v>
          </cell>
          <cell r="O13">
            <v>28224</v>
          </cell>
          <cell r="P13">
            <v>15092</v>
          </cell>
          <cell r="Q13">
            <v>270689</v>
          </cell>
          <cell r="R13">
            <v>21702</v>
          </cell>
          <cell r="S13">
            <v>98869</v>
          </cell>
          <cell r="T13">
            <v>145488</v>
          </cell>
          <cell r="U13">
            <v>48034</v>
          </cell>
          <cell r="V13">
            <v>18658</v>
          </cell>
          <cell r="W13">
            <v>3226</v>
          </cell>
        </row>
        <row r="14">
          <cell r="A14" t="str">
            <v>HT2009</v>
          </cell>
          <cell r="B14">
            <v>328268</v>
          </cell>
          <cell r="C14">
            <v>315458</v>
          </cell>
          <cell r="D14">
            <v>1206</v>
          </cell>
          <cell r="E14">
            <v>11604</v>
          </cell>
          <cell r="F14">
            <v>197887</v>
          </cell>
          <cell r="G14">
            <v>121157</v>
          </cell>
          <cell r="H14">
            <v>162516</v>
          </cell>
          <cell r="I14">
            <v>89603</v>
          </cell>
          <cell r="J14">
            <v>66925</v>
          </cell>
          <cell r="K14">
            <v>93864</v>
          </cell>
          <cell r="L14">
            <v>55416</v>
          </cell>
          <cell r="M14">
            <v>48607</v>
          </cell>
          <cell r="N14">
            <v>68652</v>
          </cell>
          <cell r="O14">
            <v>34187</v>
          </cell>
          <cell r="P14">
            <v>18318</v>
          </cell>
          <cell r="Q14">
            <v>319044</v>
          </cell>
          <cell r="R14">
            <v>9224</v>
          </cell>
          <cell r="S14">
            <v>117037</v>
          </cell>
          <cell r="T14">
            <v>157948</v>
          </cell>
          <cell r="U14">
            <v>53283</v>
          </cell>
          <cell r="V14">
            <v>18471</v>
          </cell>
          <cell r="W14">
            <v>3227</v>
          </cell>
        </row>
        <row r="15">
          <cell r="A15" t="str">
            <v>HT2010</v>
          </cell>
          <cell r="B15">
            <v>340634</v>
          </cell>
          <cell r="C15">
            <v>327575</v>
          </cell>
          <cell r="D15">
            <v>749</v>
          </cell>
          <cell r="E15">
            <v>12310</v>
          </cell>
          <cell r="F15">
            <v>206055</v>
          </cell>
          <cell r="G15">
            <v>125446</v>
          </cell>
          <cell r="H15">
            <v>173110</v>
          </cell>
          <cell r="I15">
            <v>91983</v>
          </cell>
          <cell r="J15">
            <v>66408</v>
          </cell>
          <cell r="K15">
            <v>99904</v>
          </cell>
          <cell r="L15">
            <v>57123</v>
          </cell>
          <cell r="M15">
            <v>49028</v>
          </cell>
          <cell r="N15">
            <v>73206</v>
          </cell>
          <cell r="O15">
            <v>34860</v>
          </cell>
          <cell r="P15">
            <v>17380</v>
          </cell>
          <cell r="Q15">
            <v>331501</v>
          </cell>
          <cell r="R15">
            <v>9133</v>
          </cell>
          <cell r="S15">
            <v>118017</v>
          </cell>
          <cell r="T15">
            <v>159382</v>
          </cell>
          <cell r="U15">
            <v>63235</v>
          </cell>
          <cell r="V15">
            <v>18432</v>
          </cell>
          <cell r="W15">
            <v>3122</v>
          </cell>
        </row>
        <row r="16">
          <cell r="A16" t="str">
            <v>HT2011</v>
          </cell>
          <cell r="B16">
            <v>346230</v>
          </cell>
          <cell r="C16">
            <v>333204</v>
          </cell>
          <cell r="D16">
            <v>318</v>
          </cell>
          <cell r="E16">
            <v>12708</v>
          </cell>
          <cell r="F16">
            <v>213290</v>
          </cell>
          <cell r="G16">
            <v>126336</v>
          </cell>
          <cell r="H16">
            <v>174788</v>
          </cell>
          <cell r="I16">
            <v>94009</v>
          </cell>
          <cell r="J16">
            <v>70829</v>
          </cell>
          <cell r="K16">
            <v>102155</v>
          </cell>
          <cell r="L16">
            <v>58615</v>
          </cell>
          <cell r="M16">
            <v>52520</v>
          </cell>
          <cell r="N16">
            <v>72633</v>
          </cell>
          <cell r="O16">
            <v>35394</v>
          </cell>
          <cell r="P16">
            <v>18309</v>
          </cell>
          <cell r="Q16">
            <v>339626</v>
          </cell>
          <cell r="R16">
            <v>6604</v>
          </cell>
          <cell r="S16">
            <v>117973</v>
          </cell>
          <cell r="T16">
            <v>165855</v>
          </cell>
          <cell r="U16">
            <v>62402</v>
          </cell>
          <cell r="V16">
            <v>18202</v>
          </cell>
          <cell r="W16">
            <v>3290</v>
          </cell>
        </row>
        <row r="17">
          <cell r="A17" t="str">
            <v>HT2012</v>
          </cell>
          <cell r="B17">
            <v>358008</v>
          </cell>
          <cell r="C17">
            <v>345064</v>
          </cell>
          <cell r="D17">
            <v>261</v>
          </cell>
          <cell r="E17">
            <v>12683</v>
          </cell>
          <cell r="F17">
            <v>218736</v>
          </cell>
          <cell r="G17">
            <v>131320</v>
          </cell>
          <cell r="H17">
            <v>180557</v>
          </cell>
          <cell r="I17">
            <v>98124</v>
          </cell>
          <cell r="J17">
            <v>71375</v>
          </cell>
          <cell r="K17">
            <v>105056</v>
          </cell>
          <cell r="L17">
            <v>61023</v>
          </cell>
          <cell r="M17">
            <v>52657</v>
          </cell>
          <cell r="N17">
            <v>75501</v>
          </cell>
          <cell r="O17">
            <v>37101</v>
          </cell>
          <cell r="P17">
            <v>18718</v>
          </cell>
          <cell r="Q17">
            <v>350056</v>
          </cell>
          <cell r="R17">
            <v>7952</v>
          </cell>
          <cell r="S17">
            <v>128084</v>
          </cell>
          <cell r="T17">
            <v>162913</v>
          </cell>
          <cell r="U17">
            <v>67011</v>
          </cell>
          <cell r="V17">
            <v>17187</v>
          </cell>
          <cell r="W17">
            <v>3335</v>
          </cell>
        </row>
        <row r="18">
          <cell r="A18" t="str">
            <v>HT2013</v>
          </cell>
          <cell r="B18">
            <v>381440</v>
          </cell>
          <cell r="C18">
            <v>370171</v>
          </cell>
          <cell r="D18">
            <v>0</v>
          </cell>
          <cell r="E18">
            <v>11269</v>
          </cell>
          <cell r="F18">
            <v>230166</v>
          </cell>
          <cell r="G18">
            <v>141928</v>
          </cell>
          <cell r="H18">
            <v>189928</v>
          </cell>
          <cell r="I18">
            <v>108689</v>
          </cell>
          <cell r="J18">
            <v>73477</v>
          </cell>
          <cell r="K18">
            <v>109799</v>
          </cell>
          <cell r="L18">
            <v>66884</v>
          </cell>
          <cell r="M18">
            <v>53483</v>
          </cell>
          <cell r="N18">
            <v>80129</v>
          </cell>
          <cell r="O18">
            <v>41805</v>
          </cell>
          <cell r="P18">
            <v>19994</v>
          </cell>
          <cell r="Q18">
            <v>372094</v>
          </cell>
          <cell r="R18">
            <v>9346</v>
          </cell>
          <cell r="S18">
            <v>140157</v>
          </cell>
          <cell r="T18">
            <v>166254</v>
          </cell>
          <cell r="U18">
            <v>75028</v>
          </cell>
          <cell r="V18">
            <v>15476</v>
          </cell>
          <cell r="W18">
            <v>3430</v>
          </cell>
        </row>
        <row r="19">
          <cell r="A19" t="str">
            <v>HT2014</v>
          </cell>
          <cell r="B19">
            <v>390970</v>
          </cell>
          <cell r="C19">
            <v>380301</v>
          </cell>
          <cell r="D19">
            <v>0</v>
          </cell>
          <cell r="E19">
            <v>10669</v>
          </cell>
          <cell r="F19">
            <v>234589</v>
          </cell>
          <cell r="G19">
            <v>146128</v>
          </cell>
          <cell r="H19">
            <v>188290</v>
          </cell>
          <cell r="I19">
            <v>115807</v>
          </cell>
          <cell r="J19">
            <v>76620</v>
          </cell>
          <cell r="K19">
            <v>108652</v>
          </cell>
          <cell r="L19">
            <v>70778</v>
          </cell>
          <cell r="M19">
            <v>55159</v>
          </cell>
          <cell r="N19">
            <v>79638</v>
          </cell>
          <cell r="O19">
            <v>45029</v>
          </cell>
          <cell r="P19">
            <v>21461</v>
          </cell>
          <cell r="Q19">
            <v>380717</v>
          </cell>
          <cell r="R19">
            <v>10253</v>
          </cell>
          <cell r="S19">
            <v>144517</v>
          </cell>
          <cell r="T19">
            <v>168219</v>
          </cell>
          <cell r="U19">
            <v>78233</v>
          </cell>
          <cell r="V19">
            <v>15098</v>
          </cell>
          <cell r="W19">
            <v>3292</v>
          </cell>
        </row>
        <row r="20">
          <cell r="A20" t="str">
            <v>IKHT08</v>
          </cell>
          <cell r="B20">
            <v>13168</v>
          </cell>
          <cell r="C20">
            <v>12697</v>
          </cell>
          <cell r="D20">
            <v>1</v>
          </cell>
          <cell r="E20">
            <v>470</v>
          </cell>
          <cell r="F20">
            <v>130</v>
          </cell>
          <cell r="G20">
            <v>244</v>
          </cell>
          <cell r="H20">
            <v>124</v>
          </cell>
          <cell r="I20">
            <v>214</v>
          </cell>
          <cell r="J20">
            <v>36</v>
          </cell>
          <cell r="K20">
            <v>60</v>
          </cell>
          <cell r="L20">
            <v>59</v>
          </cell>
          <cell r="M20">
            <v>11</v>
          </cell>
          <cell r="N20">
            <v>64</v>
          </cell>
          <cell r="O20">
            <v>155</v>
          </cell>
          <cell r="P20">
            <v>25</v>
          </cell>
          <cell r="Q20">
            <v>374</v>
          </cell>
          <cell r="R20">
            <v>12794</v>
          </cell>
          <cell r="S20">
            <v>7200</v>
          </cell>
          <cell r="T20">
            <v>1901</v>
          </cell>
          <cell r="U20">
            <v>4067</v>
          </cell>
          <cell r="V20">
            <v>121</v>
          </cell>
          <cell r="W20">
            <v>14</v>
          </cell>
        </row>
        <row r="21">
          <cell r="A21" t="str">
            <v>IKHT09</v>
          </cell>
          <cell r="B21">
            <v>37649</v>
          </cell>
          <cell r="C21">
            <v>37627</v>
          </cell>
          <cell r="D21">
            <v>0</v>
          </cell>
          <cell r="E21">
            <v>22</v>
          </cell>
          <cell r="F21">
            <v>166</v>
          </cell>
          <cell r="G21">
            <v>390</v>
          </cell>
          <cell r="H21">
            <v>151</v>
          </cell>
          <cell r="I21">
            <v>338</v>
          </cell>
          <cell r="J21">
            <v>67</v>
          </cell>
          <cell r="K21">
            <v>66</v>
          </cell>
          <cell r="L21">
            <v>79</v>
          </cell>
          <cell r="M21">
            <v>21</v>
          </cell>
          <cell r="N21">
            <v>85</v>
          </cell>
          <cell r="O21">
            <v>259</v>
          </cell>
          <cell r="P21">
            <v>46</v>
          </cell>
          <cell r="Q21">
            <v>556</v>
          </cell>
          <cell r="R21">
            <v>37093</v>
          </cell>
          <cell r="S21">
            <v>18611</v>
          </cell>
          <cell r="T21">
            <v>7247</v>
          </cell>
          <cell r="U21">
            <v>11791</v>
          </cell>
          <cell r="V21">
            <v>378</v>
          </cell>
          <cell r="W21">
            <v>21</v>
          </cell>
        </row>
        <row r="22">
          <cell r="A22" t="str">
            <v>IKHT10</v>
          </cell>
          <cell r="B22">
            <v>40429</v>
          </cell>
          <cell r="C22">
            <v>40408</v>
          </cell>
          <cell r="D22">
            <v>0</v>
          </cell>
          <cell r="E22">
            <v>21</v>
          </cell>
          <cell r="F22">
            <v>354</v>
          </cell>
          <cell r="G22">
            <v>691</v>
          </cell>
          <cell r="H22">
            <v>257</v>
          </cell>
          <cell r="I22">
            <v>652</v>
          </cell>
          <cell r="J22">
            <v>136</v>
          </cell>
          <cell r="K22">
            <v>126</v>
          </cell>
          <cell r="L22">
            <v>175</v>
          </cell>
          <cell r="M22">
            <v>53</v>
          </cell>
          <cell r="N22">
            <v>131</v>
          </cell>
          <cell r="O22">
            <v>477</v>
          </cell>
          <cell r="P22">
            <v>83</v>
          </cell>
          <cell r="Q22">
            <v>1045</v>
          </cell>
          <cell r="R22">
            <v>39384</v>
          </cell>
          <cell r="S22">
            <v>18282</v>
          </cell>
          <cell r="T22">
            <v>9879</v>
          </cell>
          <cell r="U22">
            <v>12268</v>
          </cell>
          <cell r="V22">
            <v>523</v>
          </cell>
          <cell r="W22">
            <v>30</v>
          </cell>
        </row>
        <row r="23">
          <cell r="A23" t="str">
            <v>IKHT11</v>
          </cell>
          <cell r="B23">
            <v>5772</v>
          </cell>
          <cell r="C23">
            <v>5767</v>
          </cell>
          <cell r="D23">
            <v>0</v>
          </cell>
          <cell r="E23">
            <v>5</v>
          </cell>
          <cell r="F23">
            <v>411</v>
          </cell>
          <cell r="G23">
            <v>488</v>
          </cell>
          <cell r="H23">
            <v>281</v>
          </cell>
          <cell r="I23">
            <v>445</v>
          </cell>
          <cell r="J23">
            <v>173</v>
          </cell>
          <cell r="K23">
            <v>130</v>
          </cell>
          <cell r="L23">
            <v>200</v>
          </cell>
          <cell r="M23">
            <v>81</v>
          </cell>
          <cell r="N23">
            <v>151</v>
          </cell>
          <cell r="O23">
            <v>245</v>
          </cell>
          <cell r="P23">
            <v>92</v>
          </cell>
          <cell r="Q23">
            <v>899</v>
          </cell>
          <cell r="R23">
            <v>4873</v>
          </cell>
          <cell r="S23">
            <v>2496</v>
          </cell>
          <cell r="T23">
            <v>2095</v>
          </cell>
          <cell r="U23">
            <v>1181</v>
          </cell>
          <cell r="V23">
            <v>588</v>
          </cell>
          <cell r="W23">
            <v>36</v>
          </cell>
        </row>
        <row r="24">
          <cell r="A24" t="str">
            <v>IKHT12</v>
          </cell>
          <cell r="B24">
            <v>6167</v>
          </cell>
          <cell r="C24">
            <v>6157</v>
          </cell>
          <cell r="D24">
            <v>0</v>
          </cell>
          <cell r="E24">
            <v>10</v>
          </cell>
          <cell r="F24">
            <v>802</v>
          </cell>
          <cell r="G24">
            <v>728</v>
          </cell>
          <cell r="H24">
            <v>450</v>
          </cell>
          <cell r="I24">
            <v>730</v>
          </cell>
          <cell r="J24">
            <v>350</v>
          </cell>
          <cell r="K24">
            <v>264</v>
          </cell>
          <cell r="L24">
            <v>363</v>
          </cell>
          <cell r="M24">
            <v>175</v>
          </cell>
          <cell r="N24">
            <v>186</v>
          </cell>
          <cell r="O24">
            <v>367</v>
          </cell>
          <cell r="P24">
            <v>175</v>
          </cell>
          <cell r="Q24">
            <v>1530</v>
          </cell>
          <cell r="R24">
            <v>4637</v>
          </cell>
          <cell r="S24">
            <v>3040</v>
          </cell>
          <cell r="T24">
            <v>2496</v>
          </cell>
          <cell r="U24">
            <v>631</v>
          </cell>
          <cell r="V24">
            <v>654</v>
          </cell>
          <cell r="W24">
            <v>33</v>
          </cell>
        </row>
        <row r="25">
          <cell r="A25" t="str">
            <v>IKHT13</v>
          </cell>
          <cell r="B25">
            <v>5386</v>
          </cell>
          <cell r="C25">
            <v>5382</v>
          </cell>
          <cell r="D25">
            <v>0</v>
          </cell>
          <cell r="E25">
            <v>4</v>
          </cell>
          <cell r="F25">
            <v>722</v>
          </cell>
          <cell r="G25">
            <v>732</v>
          </cell>
          <cell r="H25">
            <v>573</v>
          </cell>
          <cell r="I25">
            <v>634</v>
          </cell>
          <cell r="J25">
            <v>247</v>
          </cell>
          <cell r="K25">
            <v>309</v>
          </cell>
          <cell r="L25">
            <v>291</v>
          </cell>
          <cell r="M25">
            <v>122</v>
          </cell>
          <cell r="N25">
            <v>264</v>
          </cell>
          <cell r="O25">
            <v>343</v>
          </cell>
          <cell r="P25">
            <v>125</v>
          </cell>
          <cell r="Q25">
            <v>1454</v>
          </cell>
          <cell r="R25">
            <v>3932</v>
          </cell>
          <cell r="S25">
            <v>2981</v>
          </cell>
          <cell r="T25">
            <v>1889</v>
          </cell>
          <cell r="U25">
            <v>516</v>
          </cell>
          <cell r="V25">
            <v>477</v>
          </cell>
          <cell r="W25">
            <v>38</v>
          </cell>
        </row>
        <row r="26">
          <cell r="A26" t="str">
            <v>IKHT14</v>
          </cell>
          <cell r="B26">
            <v>5553</v>
          </cell>
          <cell r="C26">
            <v>5550</v>
          </cell>
          <cell r="D26">
            <v>0</v>
          </cell>
          <cell r="E26">
            <v>3</v>
          </cell>
          <cell r="F26">
            <v>649</v>
          </cell>
          <cell r="G26">
            <v>626</v>
          </cell>
          <cell r="H26">
            <v>422</v>
          </cell>
          <cell r="I26">
            <v>621</v>
          </cell>
          <cell r="J26">
            <v>232</v>
          </cell>
          <cell r="K26">
            <v>253</v>
          </cell>
          <cell r="L26">
            <v>302</v>
          </cell>
          <cell r="M26">
            <v>94</v>
          </cell>
          <cell r="N26">
            <v>169</v>
          </cell>
          <cell r="O26">
            <v>319</v>
          </cell>
          <cell r="P26">
            <v>138</v>
          </cell>
          <cell r="Q26">
            <v>1275</v>
          </cell>
          <cell r="R26">
            <v>4278</v>
          </cell>
          <cell r="S26">
            <v>3070</v>
          </cell>
          <cell r="T26">
            <v>1928</v>
          </cell>
          <cell r="U26">
            <v>555</v>
          </cell>
          <cell r="V26">
            <v>411</v>
          </cell>
          <cell r="W26">
            <v>39</v>
          </cell>
        </row>
        <row r="27">
          <cell r="A27" t="str">
            <v>IKVT09</v>
          </cell>
          <cell r="B27">
            <v>13448</v>
          </cell>
          <cell r="C27">
            <v>13445</v>
          </cell>
          <cell r="D27">
            <v>0</v>
          </cell>
          <cell r="E27">
            <v>3</v>
          </cell>
          <cell r="F27">
            <v>36</v>
          </cell>
          <cell r="G27">
            <v>64</v>
          </cell>
          <cell r="H27">
            <v>17</v>
          </cell>
          <cell r="I27">
            <v>70</v>
          </cell>
          <cell r="J27">
            <v>13</v>
          </cell>
          <cell r="K27">
            <v>11</v>
          </cell>
          <cell r="L27">
            <v>22</v>
          </cell>
          <cell r="M27">
            <v>3</v>
          </cell>
          <cell r="N27">
            <v>6</v>
          </cell>
          <cell r="O27">
            <v>48</v>
          </cell>
          <cell r="P27">
            <v>10</v>
          </cell>
          <cell r="Q27">
            <v>100</v>
          </cell>
          <cell r="R27">
            <v>13348</v>
          </cell>
          <cell r="S27">
            <v>2092</v>
          </cell>
          <cell r="T27">
            <v>5968</v>
          </cell>
          <cell r="U27">
            <v>5388</v>
          </cell>
          <cell r="V27">
            <v>97</v>
          </cell>
          <cell r="W27">
            <v>38</v>
          </cell>
        </row>
        <row r="28">
          <cell r="A28" t="str">
            <v>IKVT10</v>
          </cell>
          <cell r="B28">
            <v>18329</v>
          </cell>
          <cell r="C28">
            <v>18323</v>
          </cell>
          <cell r="D28">
            <v>0</v>
          </cell>
          <cell r="E28">
            <v>6</v>
          </cell>
          <cell r="F28">
            <v>88</v>
          </cell>
          <cell r="G28">
            <v>179</v>
          </cell>
          <cell r="H28">
            <v>37</v>
          </cell>
          <cell r="I28">
            <v>191</v>
          </cell>
          <cell r="J28">
            <v>39</v>
          </cell>
          <cell r="K28">
            <v>21</v>
          </cell>
          <cell r="L28">
            <v>53</v>
          </cell>
          <cell r="M28">
            <v>14</v>
          </cell>
          <cell r="N28">
            <v>16</v>
          </cell>
          <cell r="O28">
            <v>138</v>
          </cell>
          <cell r="P28">
            <v>25</v>
          </cell>
          <cell r="Q28">
            <v>267</v>
          </cell>
          <cell r="R28">
            <v>18062</v>
          </cell>
          <cell r="S28">
            <v>2521</v>
          </cell>
          <cell r="T28">
            <v>11821</v>
          </cell>
          <cell r="U28">
            <v>3987</v>
          </cell>
          <cell r="V28">
            <v>259</v>
          </cell>
          <cell r="W28">
            <v>35</v>
          </cell>
        </row>
        <row r="29">
          <cell r="A29" t="str">
            <v>IKVT11</v>
          </cell>
          <cell r="B29">
            <v>26280</v>
          </cell>
          <cell r="C29">
            <v>26274</v>
          </cell>
          <cell r="D29">
            <v>0</v>
          </cell>
          <cell r="E29">
            <v>6</v>
          </cell>
          <cell r="F29">
            <v>411</v>
          </cell>
          <cell r="G29">
            <v>649</v>
          </cell>
          <cell r="H29">
            <v>187</v>
          </cell>
          <cell r="I29">
            <v>672</v>
          </cell>
          <cell r="J29">
            <v>201</v>
          </cell>
          <cell r="K29">
            <v>102</v>
          </cell>
          <cell r="L29">
            <v>231</v>
          </cell>
          <cell r="M29">
            <v>78</v>
          </cell>
          <cell r="N29">
            <v>85</v>
          </cell>
          <cell r="O29">
            <v>441</v>
          </cell>
          <cell r="P29">
            <v>123</v>
          </cell>
          <cell r="Q29">
            <v>1060</v>
          </cell>
          <cell r="R29">
            <v>25220</v>
          </cell>
          <cell r="S29">
            <v>0</v>
          </cell>
          <cell r="T29">
            <v>26280</v>
          </cell>
          <cell r="U29">
            <v>0</v>
          </cell>
          <cell r="V29">
            <v>403</v>
          </cell>
          <cell r="W29">
            <v>0</v>
          </cell>
        </row>
        <row r="30">
          <cell r="A30" t="str">
            <v>IKVT12</v>
          </cell>
          <cell r="B30">
            <v>3124</v>
          </cell>
          <cell r="C30">
            <v>3124</v>
          </cell>
          <cell r="D30">
            <v>0</v>
          </cell>
          <cell r="E30">
            <v>0</v>
          </cell>
          <cell r="F30">
            <v>405</v>
          </cell>
          <cell r="G30">
            <v>335</v>
          </cell>
          <cell r="H30">
            <v>163</v>
          </cell>
          <cell r="I30">
            <v>379</v>
          </cell>
          <cell r="J30">
            <v>198</v>
          </cell>
          <cell r="K30">
            <v>90</v>
          </cell>
          <cell r="L30">
            <v>205</v>
          </cell>
          <cell r="M30">
            <v>110</v>
          </cell>
          <cell r="N30">
            <v>73</v>
          </cell>
          <cell r="O30">
            <v>174</v>
          </cell>
          <cell r="P30">
            <v>88</v>
          </cell>
          <cell r="Q30">
            <v>740</v>
          </cell>
          <cell r="R30">
            <v>2384</v>
          </cell>
          <cell r="S30">
            <v>0</v>
          </cell>
          <cell r="T30">
            <v>3124</v>
          </cell>
          <cell r="U30">
            <v>0</v>
          </cell>
          <cell r="V30">
            <v>508</v>
          </cell>
          <cell r="W30">
            <v>0</v>
          </cell>
        </row>
        <row r="31">
          <cell r="A31" t="str">
            <v>IKVT13</v>
          </cell>
          <cell r="B31">
            <v>2804</v>
          </cell>
          <cell r="C31">
            <v>2801</v>
          </cell>
          <cell r="D31">
            <v>0</v>
          </cell>
          <cell r="E31">
            <v>3</v>
          </cell>
          <cell r="F31">
            <v>483</v>
          </cell>
          <cell r="G31">
            <v>520</v>
          </cell>
          <cell r="H31">
            <v>233</v>
          </cell>
          <cell r="I31">
            <v>505</v>
          </cell>
          <cell r="J31">
            <v>265</v>
          </cell>
          <cell r="K31">
            <v>120</v>
          </cell>
          <cell r="L31">
            <v>227</v>
          </cell>
          <cell r="M31">
            <v>136</v>
          </cell>
          <cell r="N31">
            <v>113</v>
          </cell>
          <cell r="O31">
            <v>278</v>
          </cell>
          <cell r="P31">
            <v>129</v>
          </cell>
          <cell r="Q31">
            <v>1003</v>
          </cell>
          <cell r="R31">
            <v>1801</v>
          </cell>
          <cell r="S31">
            <v>0</v>
          </cell>
          <cell r="T31">
            <v>2804</v>
          </cell>
          <cell r="U31">
            <v>0</v>
          </cell>
          <cell r="V31">
            <v>400</v>
          </cell>
          <cell r="W31">
            <v>0</v>
          </cell>
        </row>
        <row r="32">
          <cell r="A32" t="str">
            <v>IKVT14</v>
          </cell>
          <cell r="B32">
            <v>2861</v>
          </cell>
          <cell r="C32">
            <v>2858</v>
          </cell>
          <cell r="D32">
            <v>0</v>
          </cell>
          <cell r="E32">
            <v>3</v>
          </cell>
          <cell r="F32">
            <v>643</v>
          </cell>
          <cell r="G32">
            <v>644</v>
          </cell>
          <cell r="H32">
            <v>361</v>
          </cell>
          <cell r="I32">
            <v>580</v>
          </cell>
          <cell r="J32">
            <v>346</v>
          </cell>
          <cell r="K32">
            <v>180</v>
          </cell>
          <cell r="L32">
            <v>291</v>
          </cell>
          <cell r="M32">
            <v>172</v>
          </cell>
          <cell r="N32">
            <v>181</v>
          </cell>
          <cell r="O32">
            <v>289</v>
          </cell>
          <cell r="P32">
            <v>174</v>
          </cell>
          <cell r="Q32">
            <v>1287</v>
          </cell>
          <cell r="R32">
            <v>1574</v>
          </cell>
          <cell r="S32">
            <v>107</v>
          </cell>
          <cell r="T32">
            <v>2625</v>
          </cell>
          <cell r="U32">
            <v>129</v>
          </cell>
          <cell r="V32">
            <v>419</v>
          </cell>
          <cell r="W32">
            <v>2</v>
          </cell>
        </row>
        <row r="33">
          <cell r="A33" t="str">
            <v>IKVT15</v>
          </cell>
          <cell r="B33">
            <v>1957</v>
          </cell>
          <cell r="C33">
            <v>1956</v>
          </cell>
          <cell r="D33">
            <v>0</v>
          </cell>
          <cell r="E33">
            <v>1</v>
          </cell>
          <cell r="F33">
            <v>207</v>
          </cell>
          <cell r="G33">
            <v>205</v>
          </cell>
          <cell r="H33">
            <v>74</v>
          </cell>
          <cell r="I33">
            <v>229</v>
          </cell>
          <cell r="J33">
            <v>109</v>
          </cell>
          <cell r="K33">
            <v>35</v>
          </cell>
          <cell r="L33">
            <v>116</v>
          </cell>
          <cell r="M33">
            <v>56</v>
          </cell>
          <cell r="N33">
            <v>39</v>
          </cell>
          <cell r="O33">
            <v>113</v>
          </cell>
          <cell r="P33">
            <v>53</v>
          </cell>
          <cell r="Q33">
            <v>412</v>
          </cell>
          <cell r="R33">
            <v>1545</v>
          </cell>
          <cell r="S33">
            <v>103</v>
          </cell>
          <cell r="T33">
            <v>1775</v>
          </cell>
          <cell r="U33">
            <v>79</v>
          </cell>
          <cell r="V33">
            <v>355</v>
          </cell>
          <cell r="W33">
            <v>2</v>
          </cell>
        </row>
        <row r="34">
          <cell r="A34" t="str">
            <v>MASTERH08</v>
          </cell>
          <cell r="B34">
            <v>49406</v>
          </cell>
          <cell r="C34">
            <v>48003</v>
          </cell>
          <cell r="D34">
            <v>0</v>
          </cell>
          <cell r="E34">
            <v>1403</v>
          </cell>
          <cell r="F34">
            <v>1175</v>
          </cell>
          <cell r="G34">
            <v>2382</v>
          </cell>
          <cell r="H34">
            <v>899</v>
          </cell>
          <cell r="I34">
            <v>2374</v>
          </cell>
          <cell r="J34">
            <v>284</v>
          </cell>
          <cell r="K34">
            <v>407</v>
          </cell>
          <cell r="L34">
            <v>679</v>
          </cell>
          <cell r="M34">
            <v>89</v>
          </cell>
          <cell r="N34">
            <v>492</v>
          </cell>
          <cell r="O34">
            <v>1695</v>
          </cell>
          <cell r="P34">
            <v>195</v>
          </cell>
          <cell r="Q34">
            <v>3557</v>
          </cell>
          <cell r="R34">
            <v>45849</v>
          </cell>
          <cell r="S34">
            <v>47627</v>
          </cell>
          <cell r="T34">
            <v>43</v>
          </cell>
          <cell r="U34">
            <v>1736</v>
          </cell>
          <cell r="V34">
            <v>4</v>
          </cell>
          <cell r="W34">
            <v>521</v>
          </cell>
        </row>
        <row r="35">
          <cell r="A35" t="str">
            <v>MASTERH09</v>
          </cell>
          <cell r="B35">
            <v>75627</v>
          </cell>
          <cell r="C35">
            <v>75516</v>
          </cell>
          <cell r="D35">
            <v>0</v>
          </cell>
          <cell r="E35">
            <v>111</v>
          </cell>
          <cell r="F35">
            <v>1129</v>
          </cell>
          <cell r="G35">
            <v>2751</v>
          </cell>
          <cell r="H35">
            <v>685</v>
          </cell>
          <cell r="I35">
            <v>2795</v>
          </cell>
          <cell r="J35">
            <v>400</v>
          </cell>
          <cell r="K35">
            <v>309</v>
          </cell>
          <cell r="L35">
            <v>705</v>
          </cell>
          <cell r="M35">
            <v>115</v>
          </cell>
          <cell r="N35">
            <v>376</v>
          </cell>
          <cell r="O35">
            <v>2090</v>
          </cell>
          <cell r="P35">
            <v>285</v>
          </cell>
          <cell r="Q35">
            <v>3880</v>
          </cell>
          <cell r="R35">
            <v>71747</v>
          </cell>
          <cell r="S35">
            <v>74731</v>
          </cell>
          <cell r="T35">
            <v>274</v>
          </cell>
          <cell r="U35">
            <v>622</v>
          </cell>
          <cell r="V35">
            <v>5</v>
          </cell>
          <cell r="W35">
            <v>606</v>
          </cell>
        </row>
        <row r="36">
          <cell r="A36" t="str">
            <v>MASTERHT10</v>
          </cell>
          <cell r="B36">
            <v>91788</v>
          </cell>
          <cell r="C36">
            <v>91722</v>
          </cell>
          <cell r="D36">
            <v>0</v>
          </cell>
          <cell r="E36">
            <v>66</v>
          </cell>
          <cell r="F36">
            <v>1944</v>
          </cell>
          <cell r="G36">
            <v>4323</v>
          </cell>
          <cell r="H36">
            <v>1234</v>
          </cell>
          <cell r="I36">
            <v>4387</v>
          </cell>
          <cell r="J36">
            <v>646</v>
          </cell>
          <cell r="K36">
            <v>535</v>
          </cell>
          <cell r="L36">
            <v>1220</v>
          </cell>
          <cell r="M36">
            <v>189</v>
          </cell>
          <cell r="N36">
            <v>699</v>
          </cell>
          <cell r="O36">
            <v>3167</v>
          </cell>
          <cell r="P36">
            <v>457</v>
          </cell>
          <cell r="Q36">
            <v>6267</v>
          </cell>
          <cell r="R36">
            <v>85521</v>
          </cell>
          <cell r="S36">
            <v>91788</v>
          </cell>
          <cell r="T36">
            <v>0</v>
          </cell>
          <cell r="U36">
            <v>0</v>
          </cell>
          <cell r="V36">
            <v>0</v>
          </cell>
          <cell r="W36">
            <v>649</v>
          </cell>
        </row>
        <row r="37">
          <cell r="A37" t="str">
            <v>MASTERHT11</v>
          </cell>
          <cell r="B37">
            <v>25094</v>
          </cell>
          <cell r="C37">
            <v>25084</v>
          </cell>
          <cell r="D37">
            <v>0</v>
          </cell>
          <cell r="E37">
            <v>10</v>
          </cell>
          <cell r="F37">
            <v>1850</v>
          </cell>
          <cell r="G37">
            <v>2223</v>
          </cell>
          <cell r="H37">
            <v>1127</v>
          </cell>
          <cell r="I37">
            <v>2376</v>
          </cell>
          <cell r="J37">
            <v>570</v>
          </cell>
          <cell r="K37">
            <v>601</v>
          </cell>
          <cell r="L37">
            <v>1036</v>
          </cell>
          <cell r="M37">
            <v>213</v>
          </cell>
          <cell r="N37">
            <v>526</v>
          </cell>
          <cell r="O37">
            <v>1340</v>
          </cell>
          <cell r="P37">
            <v>357</v>
          </cell>
          <cell r="Q37">
            <v>4073</v>
          </cell>
          <cell r="R37">
            <v>21021</v>
          </cell>
          <cell r="S37">
            <v>25061</v>
          </cell>
          <cell r="T37">
            <v>10</v>
          </cell>
          <cell r="U37">
            <v>23</v>
          </cell>
          <cell r="V37">
            <v>1</v>
          </cell>
          <cell r="W37">
            <v>661</v>
          </cell>
        </row>
        <row r="38">
          <cell r="A38" t="str">
            <v>MASTERHT12</v>
          </cell>
          <cell r="B38">
            <v>31223</v>
          </cell>
          <cell r="C38">
            <v>31203</v>
          </cell>
          <cell r="D38">
            <v>0</v>
          </cell>
          <cell r="E38">
            <v>20</v>
          </cell>
          <cell r="F38">
            <v>2722</v>
          </cell>
          <cell r="G38">
            <v>2835</v>
          </cell>
          <cell r="H38">
            <v>1717</v>
          </cell>
          <cell r="I38">
            <v>3056</v>
          </cell>
          <cell r="J38">
            <v>784</v>
          </cell>
          <cell r="K38">
            <v>933</v>
          </cell>
          <cell r="L38">
            <v>1438</v>
          </cell>
          <cell r="M38">
            <v>351</v>
          </cell>
          <cell r="N38">
            <v>784</v>
          </cell>
          <cell r="O38">
            <v>1618</v>
          </cell>
          <cell r="P38">
            <v>433</v>
          </cell>
          <cell r="Q38">
            <v>5557</v>
          </cell>
          <cell r="R38">
            <v>25666</v>
          </cell>
          <cell r="S38">
            <v>31202</v>
          </cell>
          <cell r="T38">
            <v>8</v>
          </cell>
          <cell r="U38">
            <v>13</v>
          </cell>
          <cell r="V38">
            <v>1</v>
          </cell>
          <cell r="W38">
            <v>677</v>
          </cell>
        </row>
        <row r="39">
          <cell r="A39" t="str">
            <v>MASTERHT13</v>
          </cell>
          <cell r="B39">
            <v>32468</v>
          </cell>
          <cell r="C39">
            <v>32454</v>
          </cell>
          <cell r="D39">
            <v>0</v>
          </cell>
          <cell r="E39">
            <v>14</v>
          </cell>
          <cell r="F39">
            <v>3440</v>
          </cell>
          <cell r="G39">
            <v>3502</v>
          </cell>
          <cell r="H39">
            <v>2747</v>
          </cell>
          <cell r="I39">
            <v>3272</v>
          </cell>
          <cell r="J39">
            <v>923</v>
          </cell>
          <cell r="K39">
            <v>1540</v>
          </cell>
          <cell r="L39">
            <v>1473</v>
          </cell>
          <cell r="M39">
            <v>427</v>
          </cell>
          <cell r="N39">
            <v>1207</v>
          </cell>
          <cell r="O39">
            <v>1799</v>
          </cell>
          <cell r="P39">
            <v>496</v>
          </cell>
          <cell r="Q39">
            <v>6942</v>
          </cell>
          <cell r="R39">
            <v>25526</v>
          </cell>
          <cell r="S39">
            <v>32448</v>
          </cell>
          <cell r="T39">
            <v>4</v>
          </cell>
          <cell r="U39">
            <v>16</v>
          </cell>
          <cell r="V39">
            <v>1</v>
          </cell>
          <cell r="W39">
            <v>667</v>
          </cell>
        </row>
        <row r="40">
          <cell r="A40" t="str">
            <v>MASTERHT14</v>
          </cell>
          <cell r="B40">
            <v>38968</v>
          </cell>
          <cell r="C40">
            <v>38955</v>
          </cell>
          <cell r="D40">
            <v>0</v>
          </cell>
          <cell r="E40">
            <v>13</v>
          </cell>
          <cell r="F40">
            <v>3393</v>
          </cell>
          <cell r="G40">
            <v>3629</v>
          </cell>
          <cell r="H40">
            <v>1871</v>
          </cell>
          <cell r="I40">
            <v>4040</v>
          </cell>
          <cell r="J40">
            <v>1111</v>
          </cell>
          <cell r="K40">
            <v>982</v>
          </cell>
          <cell r="L40">
            <v>1936</v>
          </cell>
          <cell r="M40">
            <v>475</v>
          </cell>
          <cell r="N40">
            <v>889</v>
          </cell>
          <cell r="O40">
            <v>2104</v>
          </cell>
          <cell r="P40">
            <v>636</v>
          </cell>
          <cell r="Q40">
            <v>7022</v>
          </cell>
          <cell r="R40">
            <v>31946</v>
          </cell>
          <cell r="S40">
            <v>38968</v>
          </cell>
          <cell r="T40">
            <v>0</v>
          </cell>
          <cell r="U40">
            <v>0</v>
          </cell>
          <cell r="V40">
            <v>0</v>
          </cell>
          <cell r="W40">
            <v>667</v>
          </cell>
        </row>
        <row r="41">
          <cell r="A41" t="str">
            <v>MASTERV09</v>
          </cell>
          <cell r="B41">
            <v>9913</v>
          </cell>
          <cell r="C41">
            <v>9912</v>
          </cell>
          <cell r="D41">
            <v>0</v>
          </cell>
          <cell r="E41">
            <v>1</v>
          </cell>
          <cell r="F41">
            <v>33</v>
          </cell>
          <cell r="G41">
            <v>192</v>
          </cell>
          <cell r="H41">
            <v>16</v>
          </cell>
          <cell r="I41">
            <v>187</v>
          </cell>
          <cell r="J41">
            <v>22</v>
          </cell>
          <cell r="K41">
            <v>4</v>
          </cell>
          <cell r="L41">
            <v>26</v>
          </cell>
          <cell r="M41">
            <v>3</v>
          </cell>
          <cell r="N41">
            <v>12</v>
          </cell>
          <cell r="O41">
            <v>161</v>
          </cell>
          <cell r="P41">
            <v>19</v>
          </cell>
          <cell r="Q41">
            <v>225</v>
          </cell>
          <cell r="R41">
            <v>9688</v>
          </cell>
          <cell r="S41">
            <v>9913</v>
          </cell>
          <cell r="T41">
            <v>0</v>
          </cell>
          <cell r="U41">
            <v>0</v>
          </cell>
          <cell r="V41">
            <v>0</v>
          </cell>
          <cell r="W41">
            <v>25</v>
          </cell>
        </row>
        <row r="42">
          <cell r="A42" t="str">
            <v>MASTERV10</v>
          </cell>
          <cell r="B42">
            <v>10180</v>
          </cell>
          <cell r="C42">
            <v>10178</v>
          </cell>
          <cell r="D42">
            <v>0</v>
          </cell>
          <cell r="E42">
            <v>2</v>
          </cell>
          <cell r="F42">
            <v>62</v>
          </cell>
          <cell r="G42">
            <v>340</v>
          </cell>
          <cell r="H42">
            <v>24</v>
          </cell>
          <cell r="I42">
            <v>332</v>
          </cell>
          <cell r="J42">
            <v>46</v>
          </cell>
          <cell r="K42">
            <v>8</v>
          </cell>
          <cell r="L42">
            <v>45</v>
          </cell>
          <cell r="M42">
            <v>9</v>
          </cell>
          <cell r="N42">
            <v>16</v>
          </cell>
          <cell r="O42">
            <v>287</v>
          </cell>
          <cell r="P42">
            <v>37</v>
          </cell>
          <cell r="Q42">
            <v>402</v>
          </cell>
          <cell r="R42">
            <v>9778</v>
          </cell>
          <cell r="S42">
            <v>10180</v>
          </cell>
          <cell r="T42">
            <v>0</v>
          </cell>
          <cell r="U42">
            <v>0</v>
          </cell>
          <cell r="V42">
            <v>0</v>
          </cell>
          <cell r="W42">
            <v>25</v>
          </cell>
        </row>
        <row r="43">
          <cell r="A43" t="str">
            <v>MASTERVT11</v>
          </cell>
          <cell r="B43">
            <v>22808</v>
          </cell>
          <cell r="C43">
            <v>22799</v>
          </cell>
          <cell r="D43">
            <v>0</v>
          </cell>
          <cell r="E43">
            <v>9</v>
          </cell>
          <cell r="F43">
            <v>269</v>
          </cell>
          <cell r="G43">
            <v>1142</v>
          </cell>
          <cell r="H43">
            <v>106</v>
          </cell>
          <cell r="I43">
            <v>1153</v>
          </cell>
          <cell r="J43">
            <v>152</v>
          </cell>
          <cell r="K43">
            <v>25</v>
          </cell>
          <cell r="L43">
            <v>205</v>
          </cell>
          <cell r="M43">
            <v>39</v>
          </cell>
          <cell r="N43">
            <v>81</v>
          </cell>
          <cell r="O43">
            <v>948</v>
          </cell>
          <cell r="P43">
            <v>113</v>
          </cell>
          <cell r="Q43">
            <v>1411</v>
          </cell>
          <cell r="R43">
            <v>21397</v>
          </cell>
          <cell r="S43">
            <v>22808</v>
          </cell>
          <cell r="T43">
            <v>0</v>
          </cell>
          <cell r="U43">
            <v>0</v>
          </cell>
          <cell r="V43">
            <v>0</v>
          </cell>
          <cell r="W43">
            <v>30</v>
          </cell>
        </row>
        <row r="44">
          <cell r="A44" t="str">
            <v>MASTERVT12</v>
          </cell>
          <cell r="B44">
            <v>1401</v>
          </cell>
          <cell r="C44">
            <v>1401</v>
          </cell>
          <cell r="D44">
            <v>0</v>
          </cell>
          <cell r="E44">
            <v>0</v>
          </cell>
          <cell r="F44">
            <v>68</v>
          </cell>
          <cell r="G44">
            <v>138</v>
          </cell>
          <cell r="H44">
            <v>18</v>
          </cell>
          <cell r="I44">
            <v>139</v>
          </cell>
          <cell r="J44">
            <v>49</v>
          </cell>
          <cell r="K44">
            <v>13</v>
          </cell>
          <cell r="L44">
            <v>39</v>
          </cell>
          <cell r="M44">
            <v>16</v>
          </cell>
          <cell r="N44">
            <v>5</v>
          </cell>
          <cell r="O44">
            <v>100</v>
          </cell>
          <cell r="P44">
            <v>33</v>
          </cell>
          <cell r="Q44">
            <v>206</v>
          </cell>
          <cell r="R44">
            <v>1195</v>
          </cell>
          <cell r="S44">
            <v>1401</v>
          </cell>
          <cell r="T44">
            <v>0</v>
          </cell>
          <cell r="U44">
            <v>0</v>
          </cell>
          <cell r="V44">
            <v>0</v>
          </cell>
          <cell r="W44">
            <v>24</v>
          </cell>
        </row>
        <row r="45">
          <cell r="A45" t="str">
            <v>MASTERVT13</v>
          </cell>
          <cell r="B45">
            <v>1330</v>
          </cell>
          <cell r="C45">
            <v>1329</v>
          </cell>
          <cell r="D45">
            <v>0</v>
          </cell>
          <cell r="E45">
            <v>1</v>
          </cell>
          <cell r="F45">
            <v>57</v>
          </cell>
          <cell r="G45">
            <v>128</v>
          </cell>
          <cell r="H45">
            <v>17</v>
          </cell>
          <cell r="I45">
            <v>119</v>
          </cell>
          <cell r="J45">
            <v>49</v>
          </cell>
          <cell r="K45">
            <v>5</v>
          </cell>
          <cell r="L45">
            <v>42</v>
          </cell>
          <cell r="M45">
            <v>10</v>
          </cell>
          <cell r="N45">
            <v>12</v>
          </cell>
          <cell r="O45">
            <v>77</v>
          </cell>
          <cell r="P45">
            <v>39</v>
          </cell>
          <cell r="Q45">
            <v>185</v>
          </cell>
          <cell r="R45">
            <v>1145</v>
          </cell>
          <cell r="S45">
            <v>1330</v>
          </cell>
          <cell r="T45">
            <v>0</v>
          </cell>
          <cell r="U45">
            <v>0</v>
          </cell>
          <cell r="V45">
            <v>0</v>
          </cell>
          <cell r="W45">
            <v>22</v>
          </cell>
        </row>
        <row r="46">
          <cell r="A46" t="str">
            <v>MASTERVT14</v>
          </cell>
          <cell r="B46">
            <v>990</v>
          </cell>
          <cell r="C46">
            <v>989</v>
          </cell>
          <cell r="D46">
            <v>0</v>
          </cell>
          <cell r="E46">
            <v>1</v>
          </cell>
          <cell r="F46">
            <v>80</v>
          </cell>
          <cell r="G46">
            <v>140</v>
          </cell>
          <cell r="H46">
            <v>28</v>
          </cell>
          <cell r="I46">
            <v>143</v>
          </cell>
          <cell r="J46">
            <v>49</v>
          </cell>
          <cell r="K46">
            <v>10</v>
          </cell>
          <cell r="L46">
            <v>55</v>
          </cell>
          <cell r="M46">
            <v>15</v>
          </cell>
          <cell r="N46">
            <v>18</v>
          </cell>
          <cell r="O46">
            <v>88</v>
          </cell>
          <cell r="P46">
            <v>34</v>
          </cell>
          <cell r="Q46">
            <v>220</v>
          </cell>
          <cell r="R46">
            <v>770</v>
          </cell>
          <cell r="S46">
            <v>990</v>
          </cell>
          <cell r="T46">
            <v>0</v>
          </cell>
          <cell r="U46">
            <v>0</v>
          </cell>
          <cell r="V46">
            <v>0</v>
          </cell>
          <cell r="W46">
            <v>24</v>
          </cell>
        </row>
        <row r="47">
          <cell r="A47" t="str">
            <v>ST2008</v>
          </cell>
          <cell r="B47">
            <v>17882</v>
          </cell>
          <cell r="C47">
            <v>17449</v>
          </cell>
          <cell r="D47">
            <v>21</v>
          </cell>
          <cell r="E47">
            <v>412</v>
          </cell>
          <cell r="F47">
            <v>11132</v>
          </cell>
          <cell r="G47">
            <v>5928</v>
          </cell>
          <cell r="H47">
            <v>6409</v>
          </cell>
          <cell r="I47">
            <v>7267</v>
          </cell>
          <cell r="J47">
            <v>3384</v>
          </cell>
          <cell r="K47">
            <v>4160</v>
          </cell>
          <cell r="L47">
            <v>4597</v>
          </cell>
          <cell r="M47">
            <v>2375</v>
          </cell>
          <cell r="N47">
            <v>2249</v>
          </cell>
          <cell r="O47">
            <v>2670</v>
          </cell>
          <cell r="P47">
            <v>1009</v>
          </cell>
          <cell r="Q47">
            <v>17060</v>
          </cell>
          <cell r="R47">
            <v>822</v>
          </cell>
          <cell r="S47">
            <v>0</v>
          </cell>
          <cell r="T47">
            <v>17882</v>
          </cell>
          <cell r="U47">
            <v>0</v>
          </cell>
          <cell r="V47">
            <v>747</v>
          </cell>
          <cell r="W47">
            <v>0</v>
          </cell>
        </row>
        <row r="48">
          <cell r="A48" t="str">
            <v>ST2009</v>
          </cell>
          <cell r="B48">
            <v>23466</v>
          </cell>
          <cell r="C48">
            <v>23278</v>
          </cell>
          <cell r="D48">
            <v>4</v>
          </cell>
          <cell r="E48">
            <v>184</v>
          </cell>
          <cell r="F48">
            <v>14751</v>
          </cell>
          <cell r="G48">
            <v>8224</v>
          </cell>
          <cell r="H48">
            <v>9660</v>
          </cell>
          <cell r="I48">
            <v>9262</v>
          </cell>
          <cell r="J48">
            <v>4053</v>
          </cell>
          <cell r="K48">
            <v>6102</v>
          </cell>
          <cell r="L48">
            <v>5784</v>
          </cell>
          <cell r="M48">
            <v>2865</v>
          </cell>
          <cell r="N48">
            <v>3558</v>
          </cell>
          <cell r="O48">
            <v>3478</v>
          </cell>
          <cell r="P48">
            <v>1188</v>
          </cell>
          <cell r="Q48">
            <v>22975</v>
          </cell>
          <cell r="R48">
            <v>491</v>
          </cell>
          <cell r="S48">
            <v>0</v>
          </cell>
          <cell r="T48">
            <v>23466</v>
          </cell>
          <cell r="U48">
            <v>0</v>
          </cell>
          <cell r="V48">
            <v>689</v>
          </cell>
          <cell r="W48">
            <v>0</v>
          </cell>
        </row>
        <row r="49">
          <cell r="A49" t="str">
            <v>ST2010</v>
          </cell>
          <cell r="B49">
            <v>31969</v>
          </cell>
          <cell r="C49">
            <v>31870</v>
          </cell>
          <cell r="D49">
            <v>1</v>
          </cell>
          <cell r="E49">
            <v>98</v>
          </cell>
          <cell r="F49">
            <v>19866</v>
          </cell>
          <cell r="G49">
            <v>11460</v>
          </cell>
          <cell r="H49">
            <v>14244</v>
          </cell>
          <cell r="I49">
            <v>12219</v>
          </cell>
          <cell r="J49">
            <v>4863</v>
          </cell>
          <cell r="K49">
            <v>8971</v>
          </cell>
          <cell r="L49">
            <v>7538</v>
          </cell>
          <cell r="M49">
            <v>3357</v>
          </cell>
          <cell r="N49">
            <v>5273</v>
          </cell>
          <cell r="O49">
            <v>4681</v>
          </cell>
          <cell r="P49">
            <v>1506</v>
          </cell>
          <cell r="Q49">
            <v>31326</v>
          </cell>
          <cell r="R49">
            <v>643</v>
          </cell>
          <cell r="S49">
            <v>0</v>
          </cell>
          <cell r="T49">
            <v>31969</v>
          </cell>
          <cell r="U49">
            <v>0</v>
          </cell>
          <cell r="V49">
            <v>736</v>
          </cell>
          <cell r="W49">
            <v>0</v>
          </cell>
        </row>
        <row r="50">
          <cell r="A50" t="str">
            <v>ST2011</v>
          </cell>
          <cell r="B50">
            <v>37288</v>
          </cell>
          <cell r="C50">
            <v>37223</v>
          </cell>
          <cell r="D50">
            <v>1</v>
          </cell>
          <cell r="E50">
            <v>64</v>
          </cell>
          <cell r="F50">
            <v>23487</v>
          </cell>
          <cell r="G50">
            <v>13116</v>
          </cell>
          <cell r="H50">
            <v>16936</v>
          </cell>
          <cell r="I50">
            <v>14164</v>
          </cell>
          <cell r="J50">
            <v>5503</v>
          </cell>
          <cell r="K50">
            <v>10808</v>
          </cell>
          <cell r="L50">
            <v>8791</v>
          </cell>
          <cell r="M50">
            <v>3888</v>
          </cell>
          <cell r="N50">
            <v>6128</v>
          </cell>
          <cell r="O50">
            <v>5373</v>
          </cell>
          <cell r="P50">
            <v>1615</v>
          </cell>
          <cell r="Q50">
            <v>36603</v>
          </cell>
          <cell r="R50">
            <v>685</v>
          </cell>
          <cell r="S50">
            <v>0</v>
          </cell>
          <cell r="T50">
            <v>37288</v>
          </cell>
          <cell r="U50">
            <v>0</v>
          </cell>
          <cell r="V50">
            <v>724</v>
          </cell>
          <cell r="W50">
            <v>0</v>
          </cell>
        </row>
        <row r="51">
          <cell r="A51" t="str">
            <v>ST2012</v>
          </cell>
          <cell r="B51">
            <v>38326</v>
          </cell>
          <cell r="C51">
            <v>38278</v>
          </cell>
          <cell r="D51">
            <v>1</v>
          </cell>
          <cell r="E51">
            <v>47</v>
          </cell>
          <cell r="F51">
            <v>24085</v>
          </cell>
          <cell r="G51">
            <v>13910</v>
          </cell>
          <cell r="H51">
            <v>17686</v>
          </cell>
          <cell r="I51">
            <v>14815</v>
          </cell>
          <cell r="J51">
            <v>5494</v>
          </cell>
          <cell r="K51">
            <v>11114</v>
          </cell>
          <cell r="L51">
            <v>9162</v>
          </cell>
          <cell r="M51">
            <v>3809</v>
          </cell>
          <cell r="N51">
            <v>6572</v>
          </cell>
          <cell r="O51">
            <v>5653</v>
          </cell>
          <cell r="P51">
            <v>1685</v>
          </cell>
          <cell r="Q51">
            <v>37995</v>
          </cell>
          <cell r="R51">
            <v>331</v>
          </cell>
          <cell r="S51">
            <v>0</v>
          </cell>
          <cell r="T51">
            <v>38326</v>
          </cell>
          <cell r="U51">
            <v>0</v>
          </cell>
          <cell r="V51">
            <v>550</v>
          </cell>
          <cell r="W51">
            <v>0</v>
          </cell>
        </row>
        <row r="52">
          <cell r="A52" t="str">
            <v>ST2013</v>
          </cell>
          <cell r="B52">
            <v>38330</v>
          </cell>
          <cell r="C52">
            <v>38309</v>
          </cell>
          <cell r="D52">
            <v>0</v>
          </cell>
          <cell r="E52">
            <v>21</v>
          </cell>
          <cell r="F52">
            <v>23629</v>
          </cell>
          <cell r="G52">
            <v>14292</v>
          </cell>
          <cell r="H52">
            <v>16882</v>
          </cell>
          <cell r="I52">
            <v>15548</v>
          </cell>
          <cell r="J52">
            <v>5491</v>
          </cell>
          <cell r="K52">
            <v>10441</v>
          </cell>
          <cell r="L52">
            <v>9496</v>
          </cell>
          <cell r="M52">
            <v>3692</v>
          </cell>
          <cell r="N52">
            <v>6441</v>
          </cell>
          <cell r="O52">
            <v>6052</v>
          </cell>
          <cell r="P52">
            <v>1799</v>
          </cell>
          <cell r="Q52">
            <v>37921</v>
          </cell>
          <cell r="R52">
            <v>409</v>
          </cell>
          <cell r="S52">
            <v>4</v>
          </cell>
          <cell r="T52">
            <v>38326</v>
          </cell>
          <cell r="U52">
            <v>0</v>
          </cell>
          <cell r="V52">
            <v>443</v>
          </cell>
          <cell r="W52">
            <v>1</v>
          </cell>
        </row>
        <row r="53">
          <cell r="A53" t="str">
            <v>ST2014</v>
          </cell>
          <cell r="B53">
            <v>41178</v>
          </cell>
          <cell r="C53">
            <v>41144</v>
          </cell>
          <cell r="D53">
            <v>0</v>
          </cell>
          <cell r="E53">
            <v>34</v>
          </cell>
          <cell r="F53">
            <v>25314</v>
          </cell>
          <cell r="G53">
            <v>15391</v>
          </cell>
          <cell r="H53">
            <v>17038</v>
          </cell>
          <cell r="I53">
            <v>17433</v>
          </cell>
          <cell r="J53">
            <v>6234</v>
          </cell>
          <cell r="K53">
            <v>10491</v>
          </cell>
          <cell r="L53">
            <v>10690</v>
          </cell>
          <cell r="M53">
            <v>4133</v>
          </cell>
          <cell r="N53">
            <v>6547</v>
          </cell>
          <cell r="O53">
            <v>6743</v>
          </cell>
          <cell r="P53">
            <v>2101</v>
          </cell>
          <cell r="Q53">
            <v>40705</v>
          </cell>
          <cell r="R53">
            <v>473</v>
          </cell>
          <cell r="S53">
            <v>0</v>
          </cell>
          <cell r="T53">
            <v>41178</v>
          </cell>
          <cell r="U53">
            <v>0</v>
          </cell>
          <cell r="V53">
            <v>421</v>
          </cell>
          <cell r="W53">
            <v>0</v>
          </cell>
        </row>
        <row r="54">
          <cell r="A54" t="str">
            <v>VT1997</v>
          </cell>
          <cell r="B54">
            <v>24867</v>
          </cell>
          <cell r="C54">
            <v>0</v>
          </cell>
          <cell r="D54">
            <v>0</v>
          </cell>
          <cell r="E54">
            <v>0</v>
          </cell>
          <cell r="F54">
            <v>17286</v>
          </cell>
          <cell r="G54">
            <v>7581</v>
          </cell>
          <cell r="H54">
            <v>16686</v>
          </cell>
          <cell r="I54">
            <v>6444</v>
          </cell>
          <cell r="J54">
            <v>1737</v>
          </cell>
          <cell r="K54">
            <v>11710</v>
          </cell>
          <cell r="L54">
            <v>4259</v>
          </cell>
          <cell r="M54">
            <v>1317</v>
          </cell>
          <cell r="N54">
            <v>4976</v>
          </cell>
          <cell r="O54">
            <v>2185</v>
          </cell>
          <cell r="P54">
            <v>420</v>
          </cell>
          <cell r="Q54">
            <v>0</v>
          </cell>
          <cell r="R54">
            <v>0</v>
          </cell>
          <cell r="S54">
            <v>24867</v>
          </cell>
          <cell r="T54">
            <v>0</v>
          </cell>
          <cell r="U54">
            <v>0</v>
          </cell>
          <cell r="V54">
            <v>0</v>
          </cell>
          <cell r="W54">
            <v>117</v>
          </cell>
        </row>
        <row r="55">
          <cell r="A55" t="str">
            <v>VT1998</v>
          </cell>
          <cell r="B55">
            <v>35434</v>
          </cell>
          <cell r="C55">
            <v>0</v>
          </cell>
          <cell r="D55">
            <v>0</v>
          </cell>
          <cell r="E55">
            <v>0</v>
          </cell>
          <cell r="F55">
            <v>25525</v>
          </cell>
          <cell r="G55">
            <v>9909</v>
          </cell>
          <cell r="H55">
            <v>22433</v>
          </cell>
          <cell r="I55">
            <v>9927</v>
          </cell>
          <cell r="J55">
            <v>3074</v>
          </cell>
          <cell r="K55">
            <v>16160</v>
          </cell>
          <cell r="L55">
            <v>6908</v>
          </cell>
          <cell r="M55">
            <v>2457</v>
          </cell>
          <cell r="N55">
            <v>6273</v>
          </cell>
          <cell r="O55">
            <v>3019</v>
          </cell>
          <cell r="P55">
            <v>617</v>
          </cell>
          <cell r="Q55">
            <v>0</v>
          </cell>
          <cell r="R55">
            <v>0</v>
          </cell>
          <cell r="S55">
            <v>35434</v>
          </cell>
          <cell r="T55">
            <v>0</v>
          </cell>
          <cell r="U55">
            <v>0</v>
          </cell>
          <cell r="V55">
            <v>0</v>
          </cell>
          <cell r="W55">
            <v>165</v>
          </cell>
        </row>
        <row r="56">
          <cell r="A56" t="str">
            <v>VT1999</v>
          </cell>
          <cell r="B56">
            <v>34319</v>
          </cell>
          <cell r="C56">
            <v>0</v>
          </cell>
          <cell r="D56">
            <v>0</v>
          </cell>
          <cell r="E56">
            <v>0</v>
          </cell>
          <cell r="F56">
            <v>25139</v>
          </cell>
          <cell r="G56">
            <v>9180</v>
          </cell>
          <cell r="H56">
            <v>20790</v>
          </cell>
          <cell r="I56">
            <v>10047</v>
          </cell>
          <cell r="J56">
            <v>3482</v>
          </cell>
          <cell r="K56">
            <v>15081</v>
          </cell>
          <cell r="L56">
            <v>7203</v>
          </cell>
          <cell r="M56">
            <v>2855</v>
          </cell>
          <cell r="N56">
            <v>5709</v>
          </cell>
          <cell r="O56">
            <v>2844</v>
          </cell>
          <cell r="P56">
            <v>627</v>
          </cell>
          <cell r="Q56">
            <v>0</v>
          </cell>
          <cell r="R56">
            <v>0</v>
          </cell>
          <cell r="S56">
            <v>34319</v>
          </cell>
          <cell r="T56">
            <v>0</v>
          </cell>
          <cell r="U56">
            <v>0</v>
          </cell>
          <cell r="V56">
            <v>0</v>
          </cell>
          <cell r="W56">
            <v>174</v>
          </cell>
        </row>
        <row r="57">
          <cell r="A57" t="str">
            <v>VT2000</v>
          </cell>
          <cell r="B57">
            <v>32867</v>
          </cell>
          <cell r="C57">
            <v>0</v>
          </cell>
          <cell r="D57">
            <v>0</v>
          </cell>
          <cell r="E57">
            <v>0</v>
          </cell>
          <cell r="F57">
            <v>24696</v>
          </cell>
          <cell r="G57">
            <v>8171</v>
          </cell>
          <cell r="H57">
            <v>18934</v>
          </cell>
          <cell r="I57">
            <v>9894</v>
          </cell>
          <cell r="J57">
            <v>4039</v>
          </cell>
          <cell r="K57">
            <v>14053</v>
          </cell>
          <cell r="L57">
            <v>7323</v>
          </cell>
          <cell r="M57">
            <v>3320</v>
          </cell>
          <cell r="N57">
            <v>4881</v>
          </cell>
          <cell r="O57">
            <v>2571</v>
          </cell>
          <cell r="P57">
            <v>719</v>
          </cell>
          <cell r="Q57">
            <v>0</v>
          </cell>
          <cell r="R57">
            <v>0</v>
          </cell>
          <cell r="S57">
            <v>32867</v>
          </cell>
          <cell r="T57">
            <v>0</v>
          </cell>
          <cell r="U57">
            <v>0</v>
          </cell>
          <cell r="V57">
            <v>0</v>
          </cell>
          <cell r="W57">
            <v>177</v>
          </cell>
        </row>
        <row r="58">
          <cell r="A58" t="str">
            <v>VT2001</v>
          </cell>
          <cell r="B58">
            <v>26654</v>
          </cell>
          <cell r="C58">
            <v>0</v>
          </cell>
          <cell r="D58">
            <v>0</v>
          </cell>
          <cell r="E58">
            <v>0</v>
          </cell>
          <cell r="F58">
            <v>20088</v>
          </cell>
          <cell r="G58">
            <v>6566</v>
          </cell>
          <cell r="H58">
            <v>15156</v>
          </cell>
          <cell r="I58">
            <v>8069</v>
          </cell>
          <cell r="J58">
            <v>3429</v>
          </cell>
          <cell r="K58">
            <v>11397</v>
          </cell>
          <cell r="L58">
            <v>5910</v>
          </cell>
          <cell r="M58">
            <v>2781</v>
          </cell>
          <cell r="N58">
            <v>3759</v>
          </cell>
          <cell r="O58">
            <v>2159</v>
          </cell>
          <cell r="P58">
            <v>648</v>
          </cell>
          <cell r="Q58">
            <v>0</v>
          </cell>
          <cell r="R58">
            <v>0</v>
          </cell>
          <cell r="S58">
            <v>26654</v>
          </cell>
          <cell r="T58">
            <v>0</v>
          </cell>
          <cell r="U58">
            <v>0</v>
          </cell>
          <cell r="V58">
            <v>0</v>
          </cell>
          <cell r="W58">
            <v>200</v>
          </cell>
        </row>
        <row r="59">
          <cell r="A59" t="str">
            <v>VT2002</v>
          </cell>
          <cell r="B59">
            <v>27442</v>
          </cell>
          <cell r="C59">
            <v>0</v>
          </cell>
          <cell r="D59">
            <v>0</v>
          </cell>
          <cell r="E59">
            <v>0</v>
          </cell>
          <cell r="F59">
            <v>20510</v>
          </cell>
          <cell r="G59">
            <v>6932</v>
          </cell>
          <cell r="H59">
            <v>15081</v>
          </cell>
          <cell r="I59">
            <v>8493</v>
          </cell>
          <cell r="J59">
            <v>3868</v>
          </cell>
          <cell r="K59">
            <v>11135</v>
          </cell>
          <cell r="L59">
            <v>6241</v>
          </cell>
          <cell r="M59">
            <v>3134</v>
          </cell>
          <cell r="N59">
            <v>3946</v>
          </cell>
          <cell r="O59">
            <v>2252</v>
          </cell>
          <cell r="P59">
            <v>734</v>
          </cell>
          <cell r="Q59">
            <v>0</v>
          </cell>
          <cell r="R59">
            <v>0</v>
          </cell>
          <cell r="S59">
            <v>27442</v>
          </cell>
          <cell r="T59">
            <v>0</v>
          </cell>
          <cell r="U59">
            <v>0</v>
          </cell>
          <cell r="V59">
            <v>0</v>
          </cell>
          <cell r="W59">
            <v>265</v>
          </cell>
        </row>
        <row r="60">
          <cell r="A60" t="str">
            <v>VT2003</v>
          </cell>
          <cell r="B60">
            <v>29416</v>
          </cell>
          <cell r="C60">
            <v>0</v>
          </cell>
          <cell r="D60">
            <v>0</v>
          </cell>
          <cell r="E60">
            <v>0</v>
          </cell>
          <cell r="F60">
            <v>21674</v>
          </cell>
          <cell r="G60">
            <v>7742</v>
          </cell>
          <cell r="H60">
            <v>15887</v>
          </cell>
          <cell r="I60">
            <v>9207</v>
          </cell>
          <cell r="J60">
            <v>4322</v>
          </cell>
          <cell r="K60">
            <v>11660</v>
          </cell>
          <cell r="L60">
            <v>6571</v>
          </cell>
          <cell r="M60">
            <v>3443</v>
          </cell>
          <cell r="N60">
            <v>4227</v>
          </cell>
          <cell r="O60">
            <v>2636</v>
          </cell>
          <cell r="P60">
            <v>879</v>
          </cell>
          <cell r="Q60">
            <v>0</v>
          </cell>
          <cell r="R60">
            <v>0</v>
          </cell>
          <cell r="S60">
            <v>29416</v>
          </cell>
          <cell r="T60">
            <v>0</v>
          </cell>
          <cell r="U60">
            <v>0</v>
          </cell>
          <cell r="V60">
            <v>0</v>
          </cell>
          <cell r="W60">
            <v>338</v>
          </cell>
        </row>
        <row r="61">
          <cell r="A61" t="str">
            <v>VT2004</v>
          </cell>
          <cell r="B61">
            <v>31916</v>
          </cell>
          <cell r="C61">
            <v>0</v>
          </cell>
          <cell r="D61">
            <v>0</v>
          </cell>
          <cell r="E61">
            <v>0</v>
          </cell>
          <cell r="F61">
            <v>23334</v>
          </cell>
          <cell r="G61">
            <v>8582</v>
          </cell>
          <cell r="H61">
            <v>17282</v>
          </cell>
          <cell r="I61">
            <v>10217</v>
          </cell>
          <cell r="J61">
            <v>4417</v>
          </cell>
          <cell r="K61">
            <v>12556</v>
          </cell>
          <cell r="L61">
            <v>7312</v>
          </cell>
          <cell r="M61">
            <v>3466</v>
          </cell>
          <cell r="N61">
            <v>4726</v>
          </cell>
          <cell r="O61">
            <v>2905</v>
          </cell>
          <cell r="P61">
            <v>951</v>
          </cell>
          <cell r="Q61">
            <v>0</v>
          </cell>
          <cell r="R61">
            <v>0</v>
          </cell>
          <cell r="S61">
            <v>31916</v>
          </cell>
          <cell r="T61">
            <v>0</v>
          </cell>
          <cell r="U61">
            <v>0</v>
          </cell>
          <cell r="V61">
            <v>0</v>
          </cell>
          <cell r="W61">
            <v>354</v>
          </cell>
        </row>
        <row r="62">
          <cell r="A62" t="str">
            <v>VT2005</v>
          </cell>
          <cell r="B62">
            <v>32578</v>
          </cell>
          <cell r="C62">
            <v>0</v>
          </cell>
          <cell r="D62">
            <v>0</v>
          </cell>
          <cell r="E62">
            <v>0</v>
          </cell>
          <cell r="F62">
            <v>23854</v>
          </cell>
          <cell r="G62">
            <v>8724</v>
          </cell>
          <cell r="H62">
            <v>18082</v>
          </cell>
          <cell r="I62">
            <v>10276</v>
          </cell>
          <cell r="J62">
            <v>4220</v>
          </cell>
          <cell r="K62">
            <v>13110</v>
          </cell>
          <cell r="L62">
            <v>7451</v>
          </cell>
          <cell r="M62">
            <v>3293</v>
          </cell>
          <cell r="N62">
            <v>4972</v>
          </cell>
          <cell r="O62">
            <v>2825</v>
          </cell>
          <cell r="P62">
            <v>927</v>
          </cell>
          <cell r="Q62">
            <v>0</v>
          </cell>
          <cell r="R62">
            <v>0</v>
          </cell>
          <cell r="S62">
            <v>32578</v>
          </cell>
          <cell r="T62">
            <v>0</v>
          </cell>
          <cell r="U62">
            <v>0</v>
          </cell>
          <cell r="V62">
            <v>0</v>
          </cell>
          <cell r="W62">
            <v>341</v>
          </cell>
        </row>
        <row r="63">
          <cell r="A63" t="str">
            <v>VT2006</v>
          </cell>
          <cell r="B63">
            <v>29341</v>
          </cell>
          <cell r="C63">
            <v>17155</v>
          </cell>
          <cell r="D63">
            <v>11832</v>
          </cell>
          <cell r="E63">
            <v>354</v>
          </cell>
          <cell r="F63">
            <v>21095</v>
          </cell>
          <cell r="G63">
            <v>7901</v>
          </cell>
          <cell r="H63">
            <v>16446</v>
          </cell>
          <cell r="I63">
            <v>8781</v>
          </cell>
          <cell r="J63">
            <v>3769</v>
          </cell>
          <cell r="K63">
            <v>11879</v>
          </cell>
          <cell r="L63">
            <v>6305</v>
          </cell>
          <cell r="M63">
            <v>2911</v>
          </cell>
          <cell r="N63">
            <v>4567</v>
          </cell>
          <cell r="O63">
            <v>2476</v>
          </cell>
          <cell r="P63">
            <v>858</v>
          </cell>
          <cell r="Q63">
            <v>28996</v>
          </cell>
          <cell r="R63">
            <v>345</v>
          </cell>
          <cell r="S63">
            <v>29341</v>
          </cell>
          <cell r="T63">
            <v>0</v>
          </cell>
          <cell r="U63">
            <v>0</v>
          </cell>
          <cell r="V63">
            <v>0</v>
          </cell>
          <cell r="W63">
            <v>335</v>
          </cell>
        </row>
        <row r="64">
          <cell r="A64" t="str">
            <v>VT2007</v>
          </cell>
          <cell r="B64">
            <v>159420</v>
          </cell>
          <cell r="C64">
            <v>134107</v>
          </cell>
          <cell r="D64">
            <v>11957</v>
          </cell>
          <cell r="E64">
            <v>13356</v>
          </cell>
          <cell r="F64">
            <v>103532</v>
          </cell>
          <cell r="G64">
            <v>52837</v>
          </cell>
          <cell r="H64">
            <v>63672</v>
          </cell>
          <cell r="I64">
            <v>58357</v>
          </cell>
          <cell r="J64">
            <v>34340</v>
          </cell>
          <cell r="K64">
            <v>40404</v>
          </cell>
          <cell r="L64">
            <v>37060</v>
          </cell>
          <cell r="M64">
            <v>26068</v>
          </cell>
          <cell r="N64">
            <v>23268</v>
          </cell>
          <cell r="O64">
            <v>21297</v>
          </cell>
          <cell r="P64">
            <v>8272</v>
          </cell>
          <cell r="Q64">
            <v>156369</v>
          </cell>
          <cell r="R64">
            <v>3051</v>
          </cell>
          <cell r="S64">
            <v>22147</v>
          </cell>
          <cell r="T64">
            <v>124796</v>
          </cell>
          <cell r="U64">
            <v>12477</v>
          </cell>
          <cell r="V64">
            <v>14505</v>
          </cell>
          <cell r="W64">
            <v>518</v>
          </cell>
        </row>
        <row r="65">
          <cell r="A65" t="str">
            <v>VT2008</v>
          </cell>
          <cell r="B65">
            <v>167484</v>
          </cell>
          <cell r="C65">
            <v>148000</v>
          </cell>
          <cell r="D65">
            <v>6490</v>
          </cell>
          <cell r="E65">
            <v>12994</v>
          </cell>
          <cell r="F65">
            <v>104559</v>
          </cell>
          <cell r="G65">
            <v>53617</v>
          </cell>
          <cell r="H65">
            <v>64032</v>
          </cell>
          <cell r="I65">
            <v>57663</v>
          </cell>
          <cell r="J65">
            <v>36481</v>
          </cell>
          <cell r="K65">
            <v>40793</v>
          </cell>
          <cell r="L65">
            <v>36448</v>
          </cell>
          <cell r="M65">
            <v>27318</v>
          </cell>
          <cell r="N65">
            <v>23239</v>
          </cell>
          <cell r="O65">
            <v>21215</v>
          </cell>
          <cell r="P65">
            <v>9163</v>
          </cell>
          <cell r="Q65">
            <v>158176</v>
          </cell>
          <cell r="R65">
            <v>9308</v>
          </cell>
          <cell r="S65">
            <v>23223</v>
          </cell>
          <cell r="T65">
            <v>129132</v>
          </cell>
          <cell r="U65">
            <v>15129</v>
          </cell>
          <cell r="V65">
            <v>16185</v>
          </cell>
          <cell r="W65">
            <v>679</v>
          </cell>
        </row>
        <row r="66">
          <cell r="A66" t="str">
            <v>VT2009</v>
          </cell>
          <cell r="B66">
            <v>171801</v>
          </cell>
          <cell r="C66">
            <v>158953</v>
          </cell>
          <cell r="D66">
            <v>1198</v>
          </cell>
          <cell r="E66">
            <v>11650</v>
          </cell>
          <cell r="F66">
            <v>105689</v>
          </cell>
          <cell r="G66">
            <v>53386</v>
          </cell>
          <cell r="H66">
            <v>64953</v>
          </cell>
          <cell r="I66">
            <v>57172</v>
          </cell>
          <cell r="J66">
            <v>36950</v>
          </cell>
          <cell r="K66">
            <v>41303</v>
          </cell>
          <cell r="L66">
            <v>36672</v>
          </cell>
          <cell r="M66">
            <v>27714</v>
          </cell>
          <cell r="N66">
            <v>23650</v>
          </cell>
          <cell r="O66">
            <v>20500</v>
          </cell>
          <cell r="P66">
            <v>9236</v>
          </cell>
          <cell r="Q66">
            <v>159075</v>
          </cell>
          <cell r="R66">
            <v>12726</v>
          </cell>
          <cell r="S66">
            <v>23754</v>
          </cell>
          <cell r="T66">
            <v>131182</v>
          </cell>
          <cell r="U66">
            <v>16865</v>
          </cell>
          <cell r="V66">
            <v>16753</v>
          </cell>
          <cell r="W66">
            <v>656</v>
          </cell>
        </row>
        <row r="67">
          <cell r="A67" t="str">
            <v>VT2010</v>
          </cell>
          <cell r="B67">
            <v>194293</v>
          </cell>
          <cell r="C67">
            <v>182499</v>
          </cell>
          <cell r="D67">
            <v>484</v>
          </cell>
          <cell r="E67">
            <v>11310</v>
          </cell>
          <cell r="F67">
            <v>121897</v>
          </cell>
          <cell r="G67">
            <v>65201</v>
          </cell>
          <cell r="H67">
            <v>79457</v>
          </cell>
          <cell r="I67">
            <v>65950</v>
          </cell>
          <cell r="J67">
            <v>41691</v>
          </cell>
          <cell r="K67">
            <v>49765</v>
          </cell>
          <cell r="L67">
            <v>41776</v>
          </cell>
          <cell r="M67">
            <v>30356</v>
          </cell>
          <cell r="N67">
            <v>29692</v>
          </cell>
          <cell r="O67">
            <v>24174</v>
          </cell>
          <cell r="P67">
            <v>11335</v>
          </cell>
          <cell r="Q67">
            <v>187098</v>
          </cell>
          <cell r="R67">
            <v>7195</v>
          </cell>
          <cell r="S67">
            <v>27741</v>
          </cell>
          <cell r="T67">
            <v>145669</v>
          </cell>
          <cell r="U67">
            <v>20881</v>
          </cell>
          <cell r="V67">
            <v>16825</v>
          </cell>
          <cell r="W67">
            <v>646</v>
          </cell>
        </row>
        <row r="68">
          <cell r="A68" t="str">
            <v>VT2011</v>
          </cell>
          <cell r="B68">
            <v>199382</v>
          </cell>
          <cell r="C68">
            <v>184064</v>
          </cell>
          <cell r="D68">
            <v>338</v>
          </cell>
          <cell r="E68">
            <v>14980</v>
          </cell>
          <cell r="F68">
            <v>125742</v>
          </cell>
          <cell r="G68">
            <v>66764</v>
          </cell>
          <cell r="H68">
            <v>81667</v>
          </cell>
          <cell r="I68">
            <v>67484</v>
          </cell>
          <cell r="J68">
            <v>43355</v>
          </cell>
          <cell r="K68">
            <v>51183</v>
          </cell>
          <cell r="L68">
            <v>42718</v>
          </cell>
          <cell r="M68">
            <v>31841</v>
          </cell>
          <cell r="N68">
            <v>30484</v>
          </cell>
          <cell r="O68">
            <v>24766</v>
          </cell>
          <cell r="P68">
            <v>11514</v>
          </cell>
          <cell r="Q68">
            <v>192506</v>
          </cell>
          <cell r="R68">
            <v>6876</v>
          </cell>
          <cell r="S68">
            <v>28485</v>
          </cell>
          <cell r="T68">
            <v>149087</v>
          </cell>
          <cell r="U68">
            <v>21810</v>
          </cell>
          <cell r="V68">
            <v>15974</v>
          </cell>
          <cell r="W68">
            <v>639</v>
          </cell>
        </row>
        <row r="69">
          <cell r="A69" t="str">
            <v>VT2012</v>
          </cell>
          <cell r="B69">
            <v>202211</v>
          </cell>
          <cell r="C69">
            <v>186942</v>
          </cell>
          <cell r="D69">
            <v>234</v>
          </cell>
          <cell r="E69">
            <v>15035</v>
          </cell>
          <cell r="F69">
            <v>129844</v>
          </cell>
          <cell r="G69">
            <v>68864</v>
          </cell>
          <cell r="H69">
            <v>84697</v>
          </cell>
          <cell r="I69">
            <v>70056</v>
          </cell>
          <cell r="J69">
            <v>43955</v>
          </cell>
          <cell r="K69">
            <v>52825</v>
          </cell>
          <cell r="L69">
            <v>44448</v>
          </cell>
          <cell r="M69">
            <v>32571</v>
          </cell>
          <cell r="N69">
            <v>31872</v>
          </cell>
          <cell r="O69">
            <v>25608</v>
          </cell>
          <cell r="P69">
            <v>11384</v>
          </cell>
          <cell r="Q69">
            <v>198708</v>
          </cell>
          <cell r="R69">
            <v>3503</v>
          </cell>
          <cell r="S69">
            <v>28235</v>
          </cell>
          <cell r="T69">
            <v>152430</v>
          </cell>
          <cell r="U69">
            <v>21546</v>
          </cell>
          <cell r="V69">
            <v>16379</v>
          </cell>
          <cell r="W69">
            <v>688</v>
          </cell>
        </row>
        <row r="70">
          <cell r="A70" t="str">
            <v>VT2013</v>
          </cell>
          <cell r="B70">
            <v>209052</v>
          </cell>
          <cell r="C70">
            <v>193156</v>
          </cell>
          <cell r="D70">
            <v>0</v>
          </cell>
          <cell r="E70">
            <v>15896</v>
          </cell>
          <cell r="F70">
            <v>133402</v>
          </cell>
          <cell r="G70">
            <v>71337</v>
          </cell>
          <cell r="H70">
            <v>87360</v>
          </cell>
          <cell r="I70">
            <v>73445</v>
          </cell>
          <cell r="J70">
            <v>43934</v>
          </cell>
          <cell r="K70">
            <v>54557</v>
          </cell>
          <cell r="L70">
            <v>46487</v>
          </cell>
          <cell r="M70">
            <v>32358</v>
          </cell>
          <cell r="N70">
            <v>32803</v>
          </cell>
          <cell r="O70">
            <v>26958</v>
          </cell>
          <cell r="P70">
            <v>11576</v>
          </cell>
          <cell r="Q70">
            <v>204739</v>
          </cell>
          <cell r="R70">
            <v>4313</v>
          </cell>
          <cell r="S70">
            <v>29507</v>
          </cell>
          <cell r="T70">
            <v>155439</v>
          </cell>
          <cell r="U70">
            <v>24102</v>
          </cell>
          <cell r="V70">
            <v>15236</v>
          </cell>
          <cell r="W70">
            <v>625</v>
          </cell>
        </row>
        <row r="71">
          <cell r="A71" t="str">
            <v>VT2014</v>
          </cell>
          <cell r="B71">
            <v>218862</v>
          </cell>
          <cell r="C71">
            <v>205314</v>
          </cell>
          <cell r="D71">
            <v>0</v>
          </cell>
          <cell r="E71">
            <v>13548</v>
          </cell>
          <cell r="F71">
            <v>139077</v>
          </cell>
          <cell r="G71">
            <v>74925</v>
          </cell>
          <cell r="H71">
            <v>89215</v>
          </cell>
          <cell r="I71">
            <v>78979</v>
          </cell>
          <cell r="J71">
            <v>45808</v>
          </cell>
          <cell r="K71">
            <v>55876</v>
          </cell>
          <cell r="L71">
            <v>49944</v>
          </cell>
          <cell r="M71">
            <v>33257</v>
          </cell>
          <cell r="N71">
            <v>33339</v>
          </cell>
          <cell r="O71">
            <v>29035</v>
          </cell>
          <cell r="P71">
            <v>12551</v>
          </cell>
          <cell r="Q71">
            <v>214002</v>
          </cell>
          <cell r="R71">
            <v>4860</v>
          </cell>
          <cell r="S71">
            <v>32911</v>
          </cell>
          <cell r="T71">
            <v>159343</v>
          </cell>
          <cell r="U71">
            <v>26608</v>
          </cell>
          <cell r="V71">
            <v>14034</v>
          </cell>
          <cell r="W71">
            <v>570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data"/>
      <sheetName val="_mall_h97"/>
      <sheetName val="_mall_nya"/>
      <sheetName val="VT1997"/>
      <sheetName val="HT1997"/>
      <sheetName val="VT1998"/>
      <sheetName val="HT1998"/>
      <sheetName val="VT1999"/>
      <sheetName val="HT1999"/>
      <sheetName val="VT2000"/>
      <sheetName val="HT2000"/>
      <sheetName val="VT2001"/>
      <sheetName val="HT2001"/>
      <sheetName val="VT2002"/>
      <sheetName val="HT2002"/>
      <sheetName val="VT2003"/>
      <sheetName val="HT2003"/>
      <sheetName val="VT2004"/>
      <sheetName val="HT2004"/>
      <sheetName val="VT2005"/>
      <sheetName val="HT2005"/>
      <sheetName val="VT2006"/>
      <sheetName val="HT2006"/>
      <sheetName val="VT2007"/>
      <sheetName val="HT2007"/>
      <sheetName val="VT2008"/>
      <sheetName val="MASTERH08"/>
      <sheetName val="IKHT08"/>
      <sheetName val="ST2008"/>
      <sheetName val="HT2008"/>
      <sheetName val="MASTERV09"/>
      <sheetName val="IKVT09"/>
      <sheetName val="VT2009"/>
      <sheetName val="MASTERH09"/>
      <sheetName val="IKHT09"/>
      <sheetName val="ST2009"/>
      <sheetName val="HT2009"/>
      <sheetName val="MASTERV10"/>
      <sheetName val="IKVT10"/>
      <sheetName val="VT2010"/>
      <sheetName val="MASTERHT10"/>
      <sheetName val="IKHT10"/>
      <sheetName val="ST2010"/>
      <sheetName val="HT2010"/>
      <sheetName val="MASTERVT11"/>
      <sheetName val="IKVT11"/>
      <sheetName val="VT2011"/>
      <sheetName val="MASTERHT11"/>
      <sheetName val="IKHT11"/>
      <sheetName val="ST2011"/>
      <sheetName val="HT2011"/>
      <sheetName val="MASTERVT12"/>
      <sheetName val="IKVT12"/>
      <sheetName val="VT2012"/>
      <sheetName val="MASTERHT12"/>
      <sheetName val="IKHT12"/>
      <sheetName val="ST2012"/>
      <sheetName val="HT2012"/>
      <sheetName val="MASTERVT13"/>
      <sheetName val="IKVT13"/>
      <sheetName val="VT2013"/>
      <sheetName val="MASTERHT13"/>
      <sheetName val="IKHT13"/>
      <sheetName val="ST2013"/>
      <sheetName val="HT2013"/>
      <sheetName val="MASTERVT14"/>
      <sheetName val="IKVT14"/>
      <sheetName val="VT2014"/>
      <sheetName val="IKHT14"/>
      <sheetName val="MASTERHT14"/>
      <sheetName val="ST2014"/>
      <sheetName val="HT2014"/>
      <sheetName val="IKVT15"/>
      <sheetName val="MASTERVT15"/>
      <sheetName val="VT2015"/>
      <sheetName val="MASTERHT15"/>
      <sheetName val="IKHT15"/>
      <sheetName val="ST2015"/>
      <sheetName val="HT2015"/>
      <sheetName val="MASTERVT16"/>
      <sheetName val="IKVT16"/>
    </sheetNames>
    <sheetDataSet>
      <sheetData sheetId="0">
        <row r="2">
          <cell r="A2" t="str">
            <v>HT1997</v>
          </cell>
          <cell r="B2">
            <v>137814</v>
          </cell>
          <cell r="C2">
            <v>0</v>
          </cell>
          <cell r="D2">
            <v>0</v>
          </cell>
          <cell r="E2">
            <v>0</v>
          </cell>
          <cell r="F2">
            <v>81024</v>
          </cell>
          <cell r="G2">
            <v>56790</v>
          </cell>
          <cell r="H2">
            <v>96732</v>
          </cell>
          <cell r="I2">
            <v>30736</v>
          </cell>
          <cell r="J2">
            <v>10346</v>
          </cell>
          <cell r="K2">
            <v>55590</v>
          </cell>
          <cell r="L2">
            <v>18234</v>
          </cell>
          <cell r="M2">
            <v>7200</v>
          </cell>
          <cell r="N2">
            <v>41142</v>
          </cell>
          <cell r="O2">
            <v>12502</v>
          </cell>
          <cell r="P2">
            <v>3146</v>
          </cell>
          <cell r="Q2">
            <v>0</v>
          </cell>
          <cell r="R2">
            <v>0</v>
          </cell>
          <cell r="S2">
            <v>137814</v>
          </cell>
          <cell r="T2">
            <v>0</v>
          </cell>
          <cell r="U2">
            <v>0</v>
          </cell>
          <cell r="V2">
            <v>0</v>
          </cell>
          <cell r="W2">
            <v>1438</v>
          </cell>
        </row>
        <row r="3">
          <cell r="A3" t="str">
            <v>HT1998</v>
          </cell>
          <cell r="B3">
            <v>137375</v>
          </cell>
          <cell r="C3">
            <v>0</v>
          </cell>
          <cell r="D3">
            <v>0</v>
          </cell>
          <cell r="E3">
            <v>0</v>
          </cell>
          <cell r="F3">
            <v>81380</v>
          </cell>
          <cell r="G3">
            <v>55995</v>
          </cell>
          <cell r="H3">
            <v>96808</v>
          </cell>
          <cell r="I3">
            <v>30212</v>
          </cell>
          <cell r="J3">
            <v>10355</v>
          </cell>
          <cell r="K3">
            <v>55481</v>
          </cell>
          <cell r="L3">
            <v>18430</v>
          </cell>
          <cell r="M3">
            <v>7469</v>
          </cell>
          <cell r="N3">
            <v>41327</v>
          </cell>
          <cell r="O3">
            <v>11782</v>
          </cell>
          <cell r="P3">
            <v>2886</v>
          </cell>
          <cell r="Q3">
            <v>0</v>
          </cell>
          <cell r="R3">
            <v>0</v>
          </cell>
          <cell r="S3">
            <v>137375</v>
          </cell>
          <cell r="T3">
            <v>0</v>
          </cell>
          <cell r="U3">
            <v>0</v>
          </cell>
          <cell r="V3">
            <v>0</v>
          </cell>
          <cell r="W3">
            <v>1419</v>
          </cell>
        </row>
        <row r="4">
          <cell r="A4" t="str">
            <v>HT1999</v>
          </cell>
          <cell r="B4">
            <v>137239</v>
          </cell>
          <cell r="C4">
            <v>0</v>
          </cell>
          <cell r="D4">
            <v>0</v>
          </cell>
          <cell r="E4">
            <v>0</v>
          </cell>
          <cell r="F4">
            <v>83094</v>
          </cell>
          <cell r="G4">
            <v>54145</v>
          </cell>
          <cell r="H4">
            <v>94505</v>
          </cell>
          <cell r="I4">
            <v>30862</v>
          </cell>
          <cell r="J4">
            <v>11872</v>
          </cell>
          <cell r="K4">
            <v>54820</v>
          </cell>
          <cell r="L4">
            <v>19369</v>
          </cell>
          <cell r="M4">
            <v>8905</v>
          </cell>
          <cell r="N4">
            <v>39685</v>
          </cell>
          <cell r="O4">
            <v>11493</v>
          </cell>
          <cell r="P4">
            <v>2967</v>
          </cell>
          <cell r="Q4">
            <v>0</v>
          </cell>
          <cell r="R4">
            <v>0</v>
          </cell>
          <cell r="S4">
            <v>137239</v>
          </cell>
          <cell r="T4">
            <v>0</v>
          </cell>
          <cell r="U4">
            <v>0</v>
          </cell>
          <cell r="V4">
            <v>0</v>
          </cell>
          <cell r="W4">
            <v>1303</v>
          </cell>
        </row>
        <row r="5">
          <cell r="A5" t="str">
            <v>HT2000</v>
          </cell>
          <cell r="B5">
            <v>124927</v>
          </cell>
          <cell r="C5">
            <v>0</v>
          </cell>
          <cell r="D5">
            <v>0</v>
          </cell>
          <cell r="E5">
            <v>0</v>
          </cell>
          <cell r="F5">
            <v>76200</v>
          </cell>
          <cell r="G5">
            <v>48727</v>
          </cell>
          <cell r="H5">
            <v>85690</v>
          </cell>
          <cell r="I5">
            <v>27784</v>
          </cell>
          <cell r="J5">
            <v>11453</v>
          </cell>
          <cell r="K5">
            <v>50026</v>
          </cell>
          <cell r="L5">
            <v>17650</v>
          </cell>
          <cell r="M5">
            <v>8524</v>
          </cell>
          <cell r="N5">
            <v>35664</v>
          </cell>
          <cell r="O5">
            <v>10134</v>
          </cell>
          <cell r="P5">
            <v>2929</v>
          </cell>
          <cell r="Q5">
            <v>0</v>
          </cell>
          <cell r="R5">
            <v>0</v>
          </cell>
          <cell r="S5">
            <v>124927</v>
          </cell>
          <cell r="T5">
            <v>0</v>
          </cell>
          <cell r="U5">
            <v>0</v>
          </cell>
          <cell r="V5">
            <v>0</v>
          </cell>
          <cell r="W5">
            <v>1395</v>
          </cell>
        </row>
        <row r="6">
          <cell r="A6" t="str">
            <v>HT2001</v>
          </cell>
          <cell r="B6">
            <v>114428</v>
          </cell>
          <cell r="C6">
            <v>0</v>
          </cell>
          <cell r="D6">
            <v>0</v>
          </cell>
          <cell r="E6">
            <v>0</v>
          </cell>
          <cell r="F6">
            <v>69772</v>
          </cell>
          <cell r="G6">
            <v>44656</v>
          </cell>
          <cell r="H6">
            <v>78282</v>
          </cell>
          <cell r="I6">
            <v>25080</v>
          </cell>
          <cell r="J6">
            <v>11066</v>
          </cell>
          <cell r="K6">
            <v>45666</v>
          </cell>
          <cell r="L6">
            <v>15886</v>
          </cell>
          <cell r="M6">
            <v>8220</v>
          </cell>
          <cell r="N6">
            <v>32616</v>
          </cell>
          <cell r="O6">
            <v>9194</v>
          </cell>
          <cell r="P6">
            <v>2846</v>
          </cell>
          <cell r="Q6">
            <v>0</v>
          </cell>
          <cell r="R6">
            <v>0</v>
          </cell>
          <cell r="S6">
            <v>114428</v>
          </cell>
          <cell r="T6">
            <v>0</v>
          </cell>
          <cell r="U6">
            <v>0</v>
          </cell>
          <cell r="V6">
            <v>0</v>
          </cell>
          <cell r="W6">
            <v>1439</v>
          </cell>
        </row>
        <row r="7">
          <cell r="A7" t="str">
            <v>HT2002</v>
          </cell>
          <cell r="B7">
            <v>117129</v>
          </cell>
          <cell r="C7">
            <v>0</v>
          </cell>
          <cell r="D7">
            <v>0</v>
          </cell>
          <cell r="E7">
            <v>0</v>
          </cell>
          <cell r="F7">
            <v>70381</v>
          </cell>
          <cell r="G7">
            <v>46748</v>
          </cell>
          <cell r="H7">
            <v>79797</v>
          </cell>
          <cell r="I7">
            <v>25666</v>
          </cell>
          <cell r="J7">
            <v>11666</v>
          </cell>
          <cell r="K7">
            <v>45770</v>
          </cell>
          <cell r="L7">
            <v>16006</v>
          </cell>
          <cell r="M7">
            <v>8605</v>
          </cell>
          <cell r="N7">
            <v>34027</v>
          </cell>
          <cell r="O7">
            <v>9660</v>
          </cell>
          <cell r="P7">
            <v>3061</v>
          </cell>
          <cell r="Q7">
            <v>0</v>
          </cell>
          <cell r="R7">
            <v>0</v>
          </cell>
          <cell r="S7">
            <v>117129</v>
          </cell>
          <cell r="T7">
            <v>0</v>
          </cell>
          <cell r="U7">
            <v>0</v>
          </cell>
          <cell r="V7">
            <v>0</v>
          </cell>
          <cell r="W7">
            <v>1549</v>
          </cell>
        </row>
        <row r="8">
          <cell r="A8" t="str">
            <v>HT2003</v>
          </cell>
          <cell r="B8">
            <v>114488</v>
          </cell>
          <cell r="C8">
            <v>0</v>
          </cell>
          <cell r="D8">
            <v>0</v>
          </cell>
          <cell r="E8">
            <v>0</v>
          </cell>
          <cell r="F8">
            <v>69072</v>
          </cell>
          <cell r="G8">
            <v>45416</v>
          </cell>
          <cell r="H8">
            <v>77716</v>
          </cell>
          <cell r="I8">
            <v>25301</v>
          </cell>
          <cell r="J8">
            <v>11471</v>
          </cell>
          <cell r="K8">
            <v>44922</v>
          </cell>
          <cell r="L8">
            <v>15685</v>
          </cell>
          <cell r="M8">
            <v>8465</v>
          </cell>
          <cell r="N8">
            <v>32794</v>
          </cell>
          <cell r="O8">
            <v>9616</v>
          </cell>
          <cell r="P8">
            <v>3006</v>
          </cell>
          <cell r="Q8">
            <v>0</v>
          </cell>
          <cell r="R8">
            <v>0</v>
          </cell>
          <cell r="S8">
            <v>114488</v>
          </cell>
          <cell r="T8">
            <v>0</v>
          </cell>
          <cell r="U8">
            <v>0</v>
          </cell>
          <cell r="V8">
            <v>0</v>
          </cell>
          <cell r="W8">
            <v>1665</v>
          </cell>
        </row>
        <row r="9">
          <cell r="A9" t="str">
            <v>HT2004</v>
          </cell>
          <cell r="B9">
            <v>118798</v>
          </cell>
          <cell r="C9">
            <v>0</v>
          </cell>
          <cell r="D9">
            <v>0</v>
          </cell>
          <cell r="E9">
            <v>0</v>
          </cell>
          <cell r="F9">
            <v>71107</v>
          </cell>
          <cell r="G9">
            <v>47691</v>
          </cell>
          <cell r="H9">
            <v>81638</v>
          </cell>
          <cell r="I9">
            <v>26063</v>
          </cell>
          <cell r="J9">
            <v>11097</v>
          </cell>
          <cell r="K9">
            <v>46782</v>
          </cell>
          <cell r="L9">
            <v>16291</v>
          </cell>
          <cell r="M9">
            <v>8034</v>
          </cell>
          <cell r="N9">
            <v>34856</v>
          </cell>
          <cell r="O9">
            <v>9772</v>
          </cell>
          <cell r="P9">
            <v>3063</v>
          </cell>
          <cell r="Q9">
            <v>0</v>
          </cell>
          <cell r="R9">
            <v>0</v>
          </cell>
          <cell r="S9">
            <v>118798</v>
          </cell>
          <cell r="T9">
            <v>0</v>
          </cell>
          <cell r="U9">
            <v>0</v>
          </cell>
          <cell r="V9">
            <v>0</v>
          </cell>
          <cell r="W9">
            <v>1718</v>
          </cell>
        </row>
        <row r="10">
          <cell r="A10" t="str">
            <v>HT2005</v>
          </cell>
          <cell r="B10">
            <v>120277</v>
          </cell>
          <cell r="C10">
            <v>0</v>
          </cell>
          <cell r="D10">
            <v>0</v>
          </cell>
          <cell r="E10">
            <v>0</v>
          </cell>
          <cell r="F10">
            <v>71179</v>
          </cell>
          <cell r="G10">
            <v>49098</v>
          </cell>
          <cell r="H10">
            <v>83916</v>
          </cell>
          <cell r="I10">
            <v>25725</v>
          </cell>
          <cell r="J10">
            <v>10636</v>
          </cell>
          <cell r="K10">
            <v>47548</v>
          </cell>
          <cell r="L10">
            <v>15988</v>
          </cell>
          <cell r="M10">
            <v>7643</v>
          </cell>
          <cell r="N10">
            <v>36368</v>
          </cell>
          <cell r="O10">
            <v>9737</v>
          </cell>
          <cell r="P10">
            <v>2993</v>
          </cell>
          <cell r="Q10">
            <v>0</v>
          </cell>
          <cell r="R10">
            <v>0</v>
          </cell>
          <cell r="S10">
            <v>120277</v>
          </cell>
          <cell r="T10">
            <v>0</v>
          </cell>
          <cell r="U10">
            <v>0</v>
          </cell>
          <cell r="V10">
            <v>0</v>
          </cell>
          <cell r="W10">
            <v>1688</v>
          </cell>
        </row>
        <row r="11">
          <cell r="A11" t="str">
            <v>HT2006</v>
          </cell>
          <cell r="B11">
            <v>109540</v>
          </cell>
          <cell r="C11">
            <v>78197</v>
          </cell>
          <cell r="D11">
            <v>31202</v>
          </cell>
          <cell r="E11">
            <v>141</v>
          </cell>
          <cell r="F11">
            <v>65327</v>
          </cell>
          <cell r="G11">
            <v>42966</v>
          </cell>
          <cell r="H11">
            <v>77108</v>
          </cell>
          <cell r="I11">
            <v>22110</v>
          </cell>
          <cell r="J11">
            <v>9075</v>
          </cell>
          <cell r="K11">
            <v>44860</v>
          </cell>
          <cell r="L11">
            <v>13824</v>
          </cell>
          <cell r="M11">
            <v>6643</v>
          </cell>
          <cell r="N11">
            <v>32248</v>
          </cell>
          <cell r="O11">
            <v>8286</v>
          </cell>
          <cell r="P11">
            <v>2432</v>
          </cell>
          <cell r="Q11">
            <v>108293</v>
          </cell>
          <cell r="R11">
            <v>1247</v>
          </cell>
          <cell r="S11">
            <v>109540</v>
          </cell>
          <cell r="T11">
            <v>0</v>
          </cell>
          <cell r="U11">
            <v>0</v>
          </cell>
          <cell r="V11">
            <v>0</v>
          </cell>
          <cell r="W11">
            <v>1775</v>
          </cell>
        </row>
        <row r="12">
          <cell r="A12" t="str">
            <v>HT2007</v>
          </cell>
          <cell r="B12">
            <v>259285</v>
          </cell>
          <cell r="C12">
            <v>229501</v>
          </cell>
          <cell r="D12">
            <v>19289</v>
          </cell>
          <cell r="E12">
            <v>10495</v>
          </cell>
          <cell r="F12">
            <v>162545</v>
          </cell>
          <cell r="G12">
            <v>92273</v>
          </cell>
          <cell r="H12">
            <v>127323</v>
          </cell>
          <cell r="I12">
            <v>73616</v>
          </cell>
          <cell r="J12">
            <v>53879</v>
          </cell>
          <cell r="K12">
            <v>75490</v>
          </cell>
          <cell r="L12">
            <v>46356</v>
          </cell>
          <cell r="M12">
            <v>40699</v>
          </cell>
          <cell r="N12">
            <v>51833</v>
          </cell>
          <cell r="O12">
            <v>27260</v>
          </cell>
          <cell r="P12">
            <v>13180</v>
          </cell>
          <cell r="Q12">
            <v>254818</v>
          </cell>
          <cell r="R12">
            <v>4467</v>
          </cell>
          <cell r="S12">
            <v>79399</v>
          </cell>
          <cell r="T12">
            <v>134985</v>
          </cell>
          <cell r="U12">
            <v>44901</v>
          </cell>
          <cell r="V12">
            <v>17370</v>
          </cell>
          <cell r="W12">
            <v>3161</v>
          </cell>
        </row>
        <row r="13">
          <cell r="A13" t="str">
            <v>HT2008</v>
          </cell>
          <cell r="B13">
            <v>292391</v>
          </cell>
          <cell r="C13">
            <v>277224</v>
          </cell>
          <cell r="D13">
            <v>5455</v>
          </cell>
          <cell r="E13">
            <v>9712</v>
          </cell>
          <cell r="F13">
            <v>172142</v>
          </cell>
          <cell r="G13">
            <v>98547</v>
          </cell>
          <cell r="H13">
            <v>134513</v>
          </cell>
          <cell r="I13">
            <v>76372</v>
          </cell>
          <cell r="J13">
            <v>59804</v>
          </cell>
          <cell r="K13">
            <v>79282</v>
          </cell>
          <cell r="L13">
            <v>48148</v>
          </cell>
          <cell r="M13">
            <v>44712</v>
          </cell>
          <cell r="N13">
            <v>55231</v>
          </cell>
          <cell r="O13">
            <v>28224</v>
          </cell>
          <cell r="P13">
            <v>15092</v>
          </cell>
          <cell r="Q13">
            <v>270689</v>
          </cell>
          <cell r="R13">
            <v>21702</v>
          </cell>
          <cell r="S13">
            <v>98869</v>
          </cell>
          <cell r="T13">
            <v>145488</v>
          </cell>
          <cell r="U13">
            <v>48034</v>
          </cell>
          <cell r="V13">
            <v>18658</v>
          </cell>
          <cell r="W13">
            <v>3226</v>
          </cell>
        </row>
        <row r="14">
          <cell r="A14" t="str">
            <v>HT2009</v>
          </cell>
          <cell r="B14">
            <v>328268</v>
          </cell>
          <cell r="C14">
            <v>315458</v>
          </cell>
          <cell r="D14">
            <v>1206</v>
          </cell>
          <cell r="E14">
            <v>11604</v>
          </cell>
          <cell r="F14">
            <v>197887</v>
          </cell>
          <cell r="G14">
            <v>121157</v>
          </cell>
          <cell r="H14">
            <v>162516</v>
          </cell>
          <cell r="I14">
            <v>89603</v>
          </cell>
          <cell r="J14">
            <v>66925</v>
          </cell>
          <cell r="K14">
            <v>93864</v>
          </cell>
          <cell r="L14">
            <v>55416</v>
          </cell>
          <cell r="M14">
            <v>48607</v>
          </cell>
          <cell r="N14">
            <v>68652</v>
          </cell>
          <cell r="O14">
            <v>34187</v>
          </cell>
          <cell r="P14">
            <v>18318</v>
          </cell>
          <cell r="Q14">
            <v>319044</v>
          </cell>
          <cell r="R14">
            <v>9224</v>
          </cell>
          <cell r="S14">
            <v>117037</v>
          </cell>
          <cell r="T14">
            <v>157948</v>
          </cell>
          <cell r="U14">
            <v>53283</v>
          </cell>
          <cell r="V14">
            <v>18471</v>
          </cell>
          <cell r="W14">
            <v>3227</v>
          </cell>
        </row>
        <row r="15">
          <cell r="A15" t="str">
            <v>HT2010</v>
          </cell>
          <cell r="B15">
            <v>340634</v>
          </cell>
          <cell r="C15">
            <v>327575</v>
          </cell>
          <cell r="D15">
            <v>749</v>
          </cell>
          <cell r="E15">
            <v>12310</v>
          </cell>
          <cell r="F15">
            <v>206055</v>
          </cell>
          <cell r="G15">
            <v>125446</v>
          </cell>
          <cell r="H15">
            <v>173110</v>
          </cell>
          <cell r="I15">
            <v>91983</v>
          </cell>
          <cell r="J15">
            <v>66408</v>
          </cell>
          <cell r="K15">
            <v>99904</v>
          </cell>
          <cell r="L15">
            <v>57123</v>
          </cell>
          <cell r="M15">
            <v>49028</v>
          </cell>
          <cell r="N15">
            <v>73206</v>
          </cell>
          <cell r="O15">
            <v>34860</v>
          </cell>
          <cell r="P15">
            <v>17380</v>
          </cell>
          <cell r="Q15">
            <v>331501</v>
          </cell>
          <cell r="R15">
            <v>9133</v>
          </cell>
          <cell r="S15">
            <v>118017</v>
          </cell>
          <cell r="T15">
            <v>159382</v>
          </cell>
          <cell r="U15">
            <v>63235</v>
          </cell>
          <cell r="V15">
            <v>18432</v>
          </cell>
          <cell r="W15">
            <v>3122</v>
          </cell>
        </row>
        <row r="16">
          <cell r="A16" t="str">
            <v>HT2011</v>
          </cell>
          <cell r="B16">
            <v>346230</v>
          </cell>
          <cell r="C16">
            <v>333204</v>
          </cell>
          <cell r="D16">
            <v>318</v>
          </cell>
          <cell r="E16">
            <v>12708</v>
          </cell>
          <cell r="F16">
            <v>213290</v>
          </cell>
          <cell r="G16">
            <v>126336</v>
          </cell>
          <cell r="H16">
            <v>174788</v>
          </cell>
          <cell r="I16">
            <v>94009</v>
          </cell>
          <cell r="J16">
            <v>70829</v>
          </cell>
          <cell r="K16">
            <v>102155</v>
          </cell>
          <cell r="L16">
            <v>58615</v>
          </cell>
          <cell r="M16">
            <v>52520</v>
          </cell>
          <cell r="N16">
            <v>72633</v>
          </cell>
          <cell r="O16">
            <v>35394</v>
          </cell>
          <cell r="P16">
            <v>18309</v>
          </cell>
          <cell r="Q16">
            <v>339626</v>
          </cell>
          <cell r="R16">
            <v>6604</v>
          </cell>
          <cell r="S16">
            <v>117973</v>
          </cell>
          <cell r="T16">
            <v>165855</v>
          </cell>
          <cell r="U16">
            <v>62402</v>
          </cell>
          <cell r="V16">
            <v>18202</v>
          </cell>
          <cell r="W16">
            <v>3290</v>
          </cell>
        </row>
        <row r="17">
          <cell r="A17" t="str">
            <v>HT2012</v>
          </cell>
          <cell r="B17">
            <v>358008</v>
          </cell>
          <cell r="C17">
            <v>345064</v>
          </cell>
          <cell r="D17">
            <v>261</v>
          </cell>
          <cell r="E17">
            <v>12683</v>
          </cell>
          <cell r="F17">
            <v>218736</v>
          </cell>
          <cell r="G17">
            <v>131320</v>
          </cell>
          <cell r="H17">
            <v>180557</v>
          </cell>
          <cell r="I17">
            <v>98124</v>
          </cell>
          <cell r="J17">
            <v>71375</v>
          </cell>
          <cell r="K17">
            <v>105056</v>
          </cell>
          <cell r="L17">
            <v>61023</v>
          </cell>
          <cell r="M17">
            <v>52657</v>
          </cell>
          <cell r="N17">
            <v>75501</v>
          </cell>
          <cell r="O17">
            <v>37101</v>
          </cell>
          <cell r="P17">
            <v>18718</v>
          </cell>
          <cell r="Q17">
            <v>350056</v>
          </cell>
          <cell r="R17">
            <v>7952</v>
          </cell>
          <cell r="S17">
            <v>128084</v>
          </cell>
          <cell r="T17">
            <v>162913</v>
          </cell>
          <cell r="U17">
            <v>67011</v>
          </cell>
          <cell r="V17">
            <v>17187</v>
          </cell>
          <cell r="W17">
            <v>3335</v>
          </cell>
        </row>
        <row r="18">
          <cell r="A18" t="str">
            <v>HT2013</v>
          </cell>
          <cell r="B18">
            <v>381440</v>
          </cell>
          <cell r="C18">
            <v>370171</v>
          </cell>
          <cell r="D18">
            <v>0</v>
          </cell>
          <cell r="E18">
            <v>11269</v>
          </cell>
          <cell r="F18">
            <v>230166</v>
          </cell>
          <cell r="G18">
            <v>141928</v>
          </cell>
          <cell r="H18">
            <v>189928</v>
          </cell>
          <cell r="I18">
            <v>108689</v>
          </cell>
          <cell r="J18">
            <v>73477</v>
          </cell>
          <cell r="K18">
            <v>109799</v>
          </cell>
          <cell r="L18">
            <v>66884</v>
          </cell>
          <cell r="M18">
            <v>53483</v>
          </cell>
          <cell r="N18">
            <v>80129</v>
          </cell>
          <cell r="O18">
            <v>41805</v>
          </cell>
          <cell r="P18">
            <v>19994</v>
          </cell>
          <cell r="Q18">
            <v>372094</v>
          </cell>
          <cell r="R18">
            <v>9346</v>
          </cell>
          <cell r="S18">
            <v>140157</v>
          </cell>
          <cell r="T18">
            <v>166254</v>
          </cell>
          <cell r="U18">
            <v>75028</v>
          </cell>
          <cell r="V18">
            <v>15476</v>
          </cell>
          <cell r="W18">
            <v>3430</v>
          </cell>
        </row>
        <row r="19">
          <cell r="A19" t="str">
            <v>HT2014</v>
          </cell>
          <cell r="B19">
            <v>390970</v>
          </cell>
          <cell r="C19">
            <v>380301</v>
          </cell>
          <cell r="D19">
            <v>0</v>
          </cell>
          <cell r="E19">
            <v>10669</v>
          </cell>
          <cell r="F19">
            <v>234589</v>
          </cell>
          <cell r="G19">
            <v>146128</v>
          </cell>
          <cell r="H19">
            <v>188290</v>
          </cell>
          <cell r="I19">
            <v>115807</v>
          </cell>
          <cell r="J19">
            <v>76620</v>
          </cell>
          <cell r="K19">
            <v>108652</v>
          </cell>
          <cell r="L19">
            <v>70778</v>
          </cell>
          <cell r="M19">
            <v>55159</v>
          </cell>
          <cell r="N19">
            <v>79638</v>
          </cell>
          <cell r="O19">
            <v>45029</v>
          </cell>
          <cell r="P19">
            <v>21461</v>
          </cell>
          <cell r="Q19">
            <v>380717</v>
          </cell>
          <cell r="R19">
            <v>10253</v>
          </cell>
          <cell r="S19">
            <v>144517</v>
          </cell>
          <cell r="T19">
            <v>168219</v>
          </cell>
          <cell r="U19">
            <v>78233</v>
          </cell>
          <cell r="V19">
            <v>15098</v>
          </cell>
          <cell r="W19">
            <v>3292</v>
          </cell>
        </row>
        <row r="20">
          <cell r="A20" t="str">
            <v>HT2015</v>
          </cell>
          <cell r="B20">
            <v>385512</v>
          </cell>
          <cell r="C20">
            <v>374363</v>
          </cell>
          <cell r="D20">
            <v>0</v>
          </cell>
          <cell r="E20">
            <v>11149</v>
          </cell>
          <cell r="F20">
            <v>231521</v>
          </cell>
          <cell r="G20">
            <v>142380</v>
          </cell>
          <cell r="H20">
            <v>180790</v>
          </cell>
          <cell r="I20">
            <v>118137</v>
          </cell>
          <cell r="J20">
            <v>74974</v>
          </cell>
          <cell r="K20">
            <v>104957</v>
          </cell>
          <cell r="L20">
            <v>72586</v>
          </cell>
          <cell r="M20">
            <v>53978</v>
          </cell>
          <cell r="N20">
            <v>75833</v>
          </cell>
          <cell r="O20">
            <v>45551</v>
          </cell>
          <cell r="P20">
            <v>20996</v>
          </cell>
          <cell r="Q20">
            <v>373901</v>
          </cell>
          <cell r="R20">
            <v>11611</v>
          </cell>
          <cell r="S20">
            <v>146335</v>
          </cell>
          <cell r="T20">
            <v>161848</v>
          </cell>
          <cell r="U20">
            <v>77329</v>
          </cell>
          <cell r="V20">
            <v>14769</v>
          </cell>
          <cell r="W20">
            <v>3330</v>
          </cell>
        </row>
        <row r="21">
          <cell r="A21" t="str">
            <v>HTVT15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A22" t="str">
            <v>IKHT08</v>
          </cell>
          <cell r="B22">
            <v>13168</v>
          </cell>
          <cell r="C22">
            <v>12697</v>
          </cell>
          <cell r="D22">
            <v>1</v>
          </cell>
          <cell r="E22">
            <v>470</v>
          </cell>
          <cell r="F22">
            <v>130</v>
          </cell>
          <cell r="G22">
            <v>244</v>
          </cell>
          <cell r="H22">
            <v>124</v>
          </cell>
          <cell r="I22">
            <v>214</v>
          </cell>
          <cell r="J22">
            <v>36</v>
          </cell>
          <cell r="K22">
            <v>60</v>
          </cell>
          <cell r="L22">
            <v>59</v>
          </cell>
          <cell r="M22">
            <v>11</v>
          </cell>
          <cell r="N22">
            <v>64</v>
          </cell>
          <cell r="O22">
            <v>155</v>
          </cell>
          <cell r="P22">
            <v>25</v>
          </cell>
          <cell r="Q22">
            <v>374</v>
          </cell>
          <cell r="R22">
            <v>12794</v>
          </cell>
          <cell r="S22">
            <v>7200</v>
          </cell>
          <cell r="T22">
            <v>1901</v>
          </cell>
          <cell r="U22">
            <v>4067</v>
          </cell>
          <cell r="V22">
            <v>121</v>
          </cell>
          <cell r="W22">
            <v>14</v>
          </cell>
        </row>
        <row r="23">
          <cell r="A23" t="str">
            <v>IKHT09</v>
          </cell>
          <cell r="B23">
            <v>37649</v>
          </cell>
          <cell r="C23">
            <v>37627</v>
          </cell>
          <cell r="D23">
            <v>0</v>
          </cell>
          <cell r="E23">
            <v>22</v>
          </cell>
          <cell r="F23">
            <v>166</v>
          </cell>
          <cell r="G23">
            <v>390</v>
          </cell>
          <cell r="H23">
            <v>151</v>
          </cell>
          <cell r="I23">
            <v>338</v>
          </cell>
          <cell r="J23">
            <v>67</v>
          </cell>
          <cell r="K23">
            <v>66</v>
          </cell>
          <cell r="L23">
            <v>79</v>
          </cell>
          <cell r="M23">
            <v>21</v>
          </cell>
          <cell r="N23">
            <v>85</v>
          </cell>
          <cell r="O23">
            <v>259</v>
          </cell>
          <cell r="P23">
            <v>46</v>
          </cell>
          <cell r="Q23">
            <v>556</v>
          </cell>
          <cell r="R23">
            <v>37093</v>
          </cell>
          <cell r="S23">
            <v>18611</v>
          </cell>
          <cell r="T23">
            <v>7247</v>
          </cell>
          <cell r="U23">
            <v>11791</v>
          </cell>
          <cell r="V23">
            <v>378</v>
          </cell>
          <cell r="W23">
            <v>21</v>
          </cell>
        </row>
        <row r="24">
          <cell r="A24" t="str">
            <v>IKHT10</v>
          </cell>
          <cell r="B24">
            <v>40429</v>
          </cell>
          <cell r="C24">
            <v>40408</v>
          </cell>
          <cell r="D24">
            <v>0</v>
          </cell>
          <cell r="E24">
            <v>21</v>
          </cell>
          <cell r="F24">
            <v>354</v>
          </cell>
          <cell r="G24">
            <v>691</v>
          </cell>
          <cell r="H24">
            <v>257</v>
          </cell>
          <cell r="I24">
            <v>652</v>
          </cell>
          <cell r="J24">
            <v>136</v>
          </cell>
          <cell r="K24">
            <v>126</v>
          </cell>
          <cell r="L24">
            <v>175</v>
          </cell>
          <cell r="M24">
            <v>53</v>
          </cell>
          <cell r="N24">
            <v>131</v>
          </cell>
          <cell r="O24">
            <v>477</v>
          </cell>
          <cell r="P24">
            <v>83</v>
          </cell>
          <cell r="Q24">
            <v>1045</v>
          </cell>
          <cell r="R24">
            <v>39384</v>
          </cell>
          <cell r="S24">
            <v>18282</v>
          </cell>
          <cell r="T24">
            <v>9879</v>
          </cell>
          <cell r="U24">
            <v>12268</v>
          </cell>
          <cell r="V24">
            <v>523</v>
          </cell>
          <cell r="W24">
            <v>30</v>
          </cell>
        </row>
        <row r="25">
          <cell r="A25" t="str">
            <v>IKHT11</v>
          </cell>
          <cell r="B25">
            <v>5772</v>
          </cell>
          <cell r="C25">
            <v>5767</v>
          </cell>
          <cell r="D25">
            <v>0</v>
          </cell>
          <cell r="E25">
            <v>5</v>
          </cell>
          <cell r="F25">
            <v>411</v>
          </cell>
          <cell r="G25">
            <v>488</v>
          </cell>
          <cell r="H25">
            <v>281</v>
          </cell>
          <cell r="I25">
            <v>445</v>
          </cell>
          <cell r="J25">
            <v>173</v>
          </cell>
          <cell r="K25">
            <v>130</v>
          </cell>
          <cell r="L25">
            <v>200</v>
          </cell>
          <cell r="M25">
            <v>81</v>
          </cell>
          <cell r="N25">
            <v>151</v>
          </cell>
          <cell r="O25">
            <v>245</v>
          </cell>
          <cell r="P25">
            <v>92</v>
          </cell>
          <cell r="Q25">
            <v>899</v>
          </cell>
          <cell r="R25">
            <v>4873</v>
          </cell>
          <cell r="S25">
            <v>2496</v>
          </cell>
          <cell r="T25">
            <v>2095</v>
          </cell>
          <cell r="U25">
            <v>1181</v>
          </cell>
          <cell r="V25">
            <v>588</v>
          </cell>
          <cell r="W25">
            <v>36</v>
          </cell>
        </row>
        <row r="26">
          <cell r="A26" t="str">
            <v>IKHT12</v>
          </cell>
          <cell r="B26">
            <v>6167</v>
          </cell>
          <cell r="C26">
            <v>6157</v>
          </cell>
          <cell r="D26">
            <v>0</v>
          </cell>
          <cell r="E26">
            <v>10</v>
          </cell>
          <cell r="F26">
            <v>802</v>
          </cell>
          <cell r="G26">
            <v>728</v>
          </cell>
          <cell r="H26">
            <v>450</v>
          </cell>
          <cell r="I26">
            <v>730</v>
          </cell>
          <cell r="J26">
            <v>350</v>
          </cell>
          <cell r="K26">
            <v>264</v>
          </cell>
          <cell r="L26">
            <v>363</v>
          </cell>
          <cell r="M26">
            <v>175</v>
          </cell>
          <cell r="N26">
            <v>186</v>
          </cell>
          <cell r="O26">
            <v>367</v>
          </cell>
          <cell r="P26">
            <v>175</v>
          </cell>
          <cell r="Q26">
            <v>1530</v>
          </cell>
          <cell r="R26">
            <v>4637</v>
          </cell>
          <cell r="S26">
            <v>3040</v>
          </cell>
          <cell r="T26">
            <v>2496</v>
          </cell>
          <cell r="U26">
            <v>631</v>
          </cell>
          <cell r="V26">
            <v>654</v>
          </cell>
          <cell r="W26">
            <v>33</v>
          </cell>
        </row>
        <row r="27">
          <cell r="A27" t="str">
            <v>IKHT13</v>
          </cell>
          <cell r="B27">
            <v>5386</v>
          </cell>
          <cell r="C27">
            <v>5382</v>
          </cell>
          <cell r="D27">
            <v>0</v>
          </cell>
          <cell r="E27">
            <v>4</v>
          </cell>
          <cell r="F27">
            <v>722</v>
          </cell>
          <cell r="G27">
            <v>732</v>
          </cell>
          <cell r="H27">
            <v>573</v>
          </cell>
          <cell r="I27">
            <v>634</v>
          </cell>
          <cell r="J27">
            <v>247</v>
          </cell>
          <cell r="K27">
            <v>309</v>
          </cell>
          <cell r="L27">
            <v>291</v>
          </cell>
          <cell r="M27">
            <v>122</v>
          </cell>
          <cell r="N27">
            <v>264</v>
          </cell>
          <cell r="O27">
            <v>343</v>
          </cell>
          <cell r="P27">
            <v>125</v>
          </cell>
          <cell r="Q27">
            <v>1454</v>
          </cell>
          <cell r="R27">
            <v>3932</v>
          </cell>
          <cell r="S27">
            <v>2981</v>
          </cell>
          <cell r="T27">
            <v>1889</v>
          </cell>
          <cell r="U27">
            <v>516</v>
          </cell>
          <cell r="V27">
            <v>477</v>
          </cell>
          <cell r="W27">
            <v>38</v>
          </cell>
        </row>
        <row r="28">
          <cell r="A28" t="str">
            <v>IKHT14</v>
          </cell>
          <cell r="B28">
            <v>5553</v>
          </cell>
          <cell r="C28">
            <v>5550</v>
          </cell>
          <cell r="D28">
            <v>0</v>
          </cell>
          <cell r="E28">
            <v>3</v>
          </cell>
          <cell r="F28">
            <v>649</v>
          </cell>
          <cell r="G28">
            <v>626</v>
          </cell>
          <cell r="H28">
            <v>422</v>
          </cell>
          <cell r="I28">
            <v>621</v>
          </cell>
          <cell r="J28">
            <v>232</v>
          </cell>
          <cell r="K28">
            <v>253</v>
          </cell>
          <cell r="L28">
            <v>302</v>
          </cell>
          <cell r="M28">
            <v>94</v>
          </cell>
          <cell r="N28">
            <v>169</v>
          </cell>
          <cell r="O28">
            <v>319</v>
          </cell>
          <cell r="P28">
            <v>138</v>
          </cell>
          <cell r="Q28">
            <v>1275</v>
          </cell>
          <cell r="R28">
            <v>4278</v>
          </cell>
          <cell r="S28">
            <v>3070</v>
          </cell>
          <cell r="T28">
            <v>1928</v>
          </cell>
          <cell r="U28">
            <v>555</v>
          </cell>
          <cell r="V28">
            <v>411</v>
          </cell>
          <cell r="W28">
            <v>39</v>
          </cell>
        </row>
        <row r="29">
          <cell r="A29" t="str">
            <v>IKHT15</v>
          </cell>
          <cell r="B29">
            <v>8184</v>
          </cell>
          <cell r="C29">
            <v>8179</v>
          </cell>
          <cell r="D29">
            <v>0</v>
          </cell>
          <cell r="E29">
            <v>5</v>
          </cell>
          <cell r="F29">
            <v>682</v>
          </cell>
          <cell r="G29">
            <v>821</v>
          </cell>
          <cell r="H29">
            <v>437</v>
          </cell>
          <cell r="I29">
            <v>747</v>
          </cell>
          <cell r="J29">
            <v>319</v>
          </cell>
          <cell r="K29">
            <v>245</v>
          </cell>
          <cell r="L29">
            <v>321</v>
          </cell>
          <cell r="M29">
            <v>116</v>
          </cell>
          <cell r="N29">
            <v>192</v>
          </cell>
          <cell r="O29">
            <v>426</v>
          </cell>
          <cell r="P29">
            <v>203</v>
          </cell>
          <cell r="Q29">
            <v>1503</v>
          </cell>
          <cell r="R29">
            <v>6681</v>
          </cell>
          <cell r="S29">
            <v>4462</v>
          </cell>
          <cell r="T29">
            <v>2725</v>
          </cell>
          <cell r="U29">
            <v>997</v>
          </cell>
          <cell r="V29">
            <v>451</v>
          </cell>
          <cell r="W29">
            <v>41</v>
          </cell>
        </row>
        <row r="30">
          <cell r="A30" t="str">
            <v>IKVT09</v>
          </cell>
          <cell r="B30">
            <v>13448</v>
          </cell>
          <cell r="C30">
            <v>13445</v>
          </cell>
          <cell r="D30">
            <v>0</v>
          </cell>
          <cell r="E30">
            <v>3</v>
          </cell>
          <cell r="F30">
            <v>36</v>
          </cell>
          <cell r="G30">
            <v>64</v>
          </cell>
          <cell r="H30">
            <v>17</v>
          </cell>
          <cell r="I30">
            <v>70</v>
          </cell>
          <cell r="J30">
            <v>13</v>
          </cell>
          <cell r="K30">
            <v>11</v>
          </cell>
          <cell r="L30">
            <v>22</v>
          </cell>
          <cell r="M30">
            <v>3</v>
          </cell>
          <cell r="N30">
            <v>6</v>
          </cell>
          <cell r="O30">
            <v>48</v>
          </cell>
          <cell r="P30">
            <v>10</v>
          </cell>
          <cell r="Q30">
            <v>100</v>
          </cell>
          <cell r="R30">
            <v>13348</v>
          </cell>
          <cell r="S30">
            <v>2092</v>
          </cell>
          <cell r="T30">
            <v>5968</v>
          </cell>
          <cell r="U30">
            <v>5388</v>
          </cell>
          <cell r="V30">
            <v>97</v>
          </cell>
          <cell r="W30">
            <v>38</v>
          </cell>
        </row>
        <row r="31">
          <cell r="A31" t="str">
            <v>IKVT10</v>
          </cell>
          <cell r="B31">
            <v>18329</v>
          </cell>
          <cell r="C31">
            <v>18323</v>
          </cell>
          <cell r="D31">
            <v>0</v>
          </cell>
          <cell r="E31">
            <v>6</v>
          </cell>
          <cell r="F31">
            <v>88</v>
          </cell>
          <cell r="G31">
            <v>179</v>
          </cell>
          <cell r="H31">
            <v>37</v>
          </cell>
          <cell r="I31">
            <v>191</v>
          </cell>
          <cell r="J31">
            <v>39</v>
          </cell>
          <cell r="K31">
            <v>21</v>
          </cell>
          <cell r="L31">
            <v>53</v>
          </cell>
          <cell r="M31">
            <v>14</v>
          </cell>
          <cell r="N31">
            <v>16</v>
          </cell>
          <cell r="O31">
            <v>138</v>
          </cell>
          <cell r="P31">
            <v>25</v>
          </cell>
          <cell r="Q31">
            <v>267</v>
          </cell>
          <cell r="R31">
            <v>18062</v>
          </cell>
          <cell r="S31">
            <v>2521</v>
          </cell>
          <cell r="T31">
            <v>11821</v>
          </cell>
          <cell r="U31">
            <v>3987</v>
          </cell>
          <cell r="V31">
            <v>259</v>
          </cell>
          <cell r="W31">
            <v>35</v>
          </cell>
        </row>
        <row r="32">
          <cell r="A32" t="str">
            <v>IKVT11</v>
          </cell>
          <cell r="B32">
            <v>26280</v>
          </cell>
          <cell r="C32">
            <v>26274</v>
          </cell>
          <cell r="D32">
            <v>0</v>
          </cell>
          <cell r="E32">
            <v>6</v>
          </cell>
          <cell r="F32">
            <v>411</v>
          </cell>
          <cell r="G32">
            <v>649</v>
          </cell>
          <cell r="H32">
            <v>187</v>
          </cell>
          <cell r="I32">
            <v>672</v>
          </cell>
          <cell r="J32">
            <v>201</v>
          </cell>
          <cell r="K32">
            <v>102</v>
          </cell>
          <cell r="L32">
            <v>231</v>
          </cell>
          <cell r="M32">
            <v>78</v>
          </cell>
          <cell r="N32">
            <v>85</v>
          </cell>
          <cell r="O32">
            <v>441</v>
          </cell>
          <cell r="P32">
            <v>123</v>
          </cell>
          <cell r="Q32">
            <v>1060</v>
          </cell>
          <cell r="R32">
            <v>25220</v>
          </cell>
          <cell r="S32">
            <v>0</v>
          </cell>
          <cell r="T32">
            <v>26280</v>
          </cell>
          <cell r="U32">
            <v>0</v>
          </cell>
          <cell r="V32">
            <v>403</v>
          </cell>
          <cell r="W32">
            <v>0</v>
          </cell>
        </row>
        <row r="33">
          <cell r="A33" t="str">
            <v>IKVT12</v>
          </cell>
          <cell r="B33">
            <v>3124</v>
          </cell>
          <cell r="C33">
            <v>3124</v>
          </cell>
          <cell r="D33">
            <v>0</v>
          </cell>
          <cell r="E33">
            <v>0</v>
          </cell>
          <cell r="F33">
            <v>405</v>
          </cell>
          <cell r="G33">
            <v>335</v>
          </cell>
          <cell r="H33">
            <v>163</v>
          </cell>
          <cell r="I33">
            <v>379</v>
          </cell>
          <cell r="J33">
            <v>198</v>
          </cell>
          <cell r="K33">
            <v>90</v>
          </cell>
          <cell r="L33">
            <v>205</v>
          </cell>
          <cell r="M33">
            <v>110</v>
          </cell>
          <cell r="N33">
            <v>73</v>
          </cell>
          <cell r="O33">
            <v>174</v>
          </cell>
          <cell r="P33">
            <v>88</v>
          </cell>
          <cell r="Q33">
            <v>740</v>
          </cell>
          <cell r="R33">
            <v>2384</v>
          </cell>
          <cell r="S33">
            <v>0</v>
          </cell>
          <cell r="T33">
            <v>3124</v>
          </cell>
          <cell r="U33">
            <v>0</v>
          </cell>
          <cell r="V33">
            <v>508</v>
          </cell>
          <cell r="W33">
            <v>0</v>
          </cell>
        </row>
        <row r="34">
          <cell r="A34" t="str">
            <v>IKVT13</v>
          </cell>
          <cell r="B34">
            <v>2804</v>
          </cell>
          <cell r="C34">
            <v>2801</v>
          </cell>
          <cell r="D34">
            <v>0</v>
          </cell>
          <cell r="E34">
            <v>3</v>
          </cell>
          <cell r="F34">
            <v>483</v>
          </cell>
          <cell r="G34">
            <v>520</v>
          </cell>
          <cell r="H34">
            <v>233</v>
          </cell>
          <cell r="I34">
            <v>505</v>
          </cell>
          <cell r="J34">
            <v>265</v>
          </cell>
          <cell r="K34">
            <v>120</v>
          </cell>
          <cell r="L34">
            <v>227</v>
          </cell>
          <cell r="M34">
            <v>136</v>
          </cell>
          <cell r="N34">
            <v>113</v>
          </cell>
          <cell r="O34">
            <v>278</v>
          </cell>
          <cell r="P34">
            <v>129</v>
          </cell>
          <cell r="Q34">
            <v>1003</v>
          </cell>
          <cell r="R34">
            <v>1801</v>
          </cell>
          <cell r="S34">
            <v>0</v>
          </cell>
          <cell r="T34">
            <v>2804</v>
          </cell>
          <cell r="U34">
            <v>0</v>
          </cell>
          <cell r="V34">
            <v>400</v>
          </cell>
          <cell r="W34">
            <v>0</v>
          </cell>
        </row>
        <row r="35">
          <cell r="A35" t="str">
            <v>IKVT14</v>
          </cell>
          <cell r="B35">
            <v>2861</v>
          </cell>
          <cell r="C35">
            <v>2858</v>
          </cell>
          <cell r="D35">
            <v>0</v>
          </cell>
          <cell r="E35">
            <v>3</v>
          </cell>
          <cell r="F35">
            <v>643</v>
          </cell>
          <cell r="G35">
            <v>644</v>
          </cell>
          <cell r="H35">
            <v>361</v>
          </cell>
          <cell r="I35">
            <v>580</v>
          </cell>
          <cell r="J35">
            <v>346</v>
          </cell>
          <cell r="K35">
            <v>180</v>
          </cell>
          <cell r="L35">
            <v>291</v>
          </cell>
          <cell r="M35">
            <v>172</v>
          </cell>
          <cell r="N35">
            <v>181</v>
          </cell>
          <cell r="O35">
            <v>289</v>
          </cell>
          <cell r="P35">
            <v>174</v>
          </cell>
          <cell r="Q35">
            <v>1287</v>
          </cell>
          <cell r="R35">
            <v>1574</v>
          </cell>
          <cell r="S35">
            <v>107</v>
          </cell>
          <cell r="T35">
            <v>2625</v>
          </cell>
          <cell r="U35">
            <v>129</v>
          </cell>
          <cell r="V35">
            <v>419</v>
          </cell>
          <cell r="W35">
            <v>2</v>
          </cell>
        </row>
        <row r="36">
          <cell r="A36" t="str">
            <v>IKVT15</v>
          </cell>
          <cell r="B36">
            <v>1957</v>
          </cell>
          <cell r="C36">
            <v>1956</v>
          </cell>
          <cell r="D36">
            <v>0</v>
          </cell>
          <cell r="E36">
            <v>1</v>
          </cell>
          <cell r="F36">
            <v>207</v>
          </cell>
          <cell r="G36">
            <v>205</v>
          </cell>
          <cell r="H36">
            <v>74</v>
          </cell>
          <cell r="I36">
            <v>229</v>
          </cell>
          <cell r="J36">
            <v>109</v>
          </cell>
          <cell r="K36">
            <v>35</v>
          </cell>
          <cell r="L36">
            <v>116</v>
          </cell>
          <cell r="M36">
            <v>56</v>
          </cell>
          <cell r="N36">
            <v>39</v>
          </cell>
          <cell r="O36">
            <v>113</v>
          </cell>
          <cell r="P36">
            <v>53</v>
          </cell>
          <cell r="Q36">
            <v>412</v>
          </cell>
          <cell r="R36">
            <v>1545</v>
          </cell>
          <cell r="S36">
            <v>103</v>
          </cell>
          <cell r="T36">
            <v>1775</v>
          </cell>
          <cell r="U36">
            <v>79</v>
          </cell>
          <cell r="V36">
            <v>355</v>
          </cell>
          <cell r="W36">
            <v>2</v>
          </cell>
        </row>
        <row r="37">
          <cell r="A37" t="str">
            <v>IKVT16</v>
          </cell>
          <cell r="B37">
            <v>4233</v>
          </cell>
          <cell r="C37">
            <v>4231</v>
          </cell>
          <cell r="D37">
            <v>0</v>
          </cell>
          <cell r="E37">
            <v>2</v>
          </cell>
          <cell r="F37">
            <v>356</v>
          </cell>
          <cell r="G37">
            <v>328</v>
          </cell>
          <cell r="H37">
            <v>129</v>
          </cell>
          <cell r="I37">
            <v>379</v>
          </cell>
          <cell r="J37">
            <v>176</v>
          </cell>
          <cell r="K37">
            <v>83</v>
          </cell>
          <cell r="L37">
            <v>186</v>
          </cell>
          <cell r="M37">
            <v>87</v>
          </cell>
          <cell r="N37">
            <v>46</v>
          </cell>
          <cell r="O37">
            <v>193</v>
          </cell>
          <cell r="P37">
            <v>89</v>
          </cell>
          <cell r="Q37">
            <v>684</v>
          </cell>
          <cell r="R37">
            <v>3549</v>
          </cell>
          <cell r="S37">
            <v>135</v>
          </cell>
          <cell r="T37">
            <v>4002</v>
          </cell>
          <cell r="U37">
            <v>96</v>
          </cell>
          <cell r="V37">
            <v>302</v>
          </cell>
          <cell r="W37">
            <v>2</v>
          </cell>
        </row>
        <row r="38">
          <cell r="A38" t="str">
            <v>MASTERH08</v>
          </cell>
          <cell r="B38">
            <v>49406</v>
          </cell>
          <cell r="C38">
            <v>48003</v>
          </cell>
          <cell r="D38">
            <v>0</v>
          </cell>
          <cell r="E38">
            <v>1403</v>
          </cell>
          <cell r="F38">
            <v>1175</v>
          </cell>
          <cell r="G38">
            <v>2382</v>
          </cell>
          <cell r="H38">
            <v>899</v>
          </cell>
          <cell r="I38">
            <v>2374</v>
          </cell>
          <cell r="J38">
            <v>284</v>
          </cell>
          <cell r="K38">
            <v>407</v>
          </cell>
          <cell r="L38">
            <v>679</v>
          </cell>
          <cell r="M38">
            <v>89</v>
          </cell>
          <cell r="N38">
            <v>492</v>
          </cell>
          <cell r="O38">
            <v>1695</v>
          </cell>
          <cell r="P38">
            <v>195</v>
          </cell>
          <cell r="Q38">
            <v>3557</v>
          </cell>
          <cell r="R38">
            <v>45849</v>
          </cell>
          <cell r="S38">
            <v>47627</v>
          </cell>
          <cell r="T38">
            <v>43</v>
          </cell>
          <cell r="U38">
            <v>1736</v>
          </cell>
          <cell r="V38">
            <v>4</v>
          </cell>
          <cell r="W38">
            <v>521</v>
          </cell>
        </row>
        <row r="39">
          <cell r="A39" t="str">
            <v>MASTERH09</v>
          </cell>
          <cell r="B39">
            <v>75627</v>
          </cell>
          <cell r="C39">
            <v>75516</v>
          </cell>
          <cell r="D39">
            <v>0</v>
          </cell>
          <cell r="E39">
            <v>111</v>
          </cell>
          <cell r="F39">
            <v>1129</v>
          </cell>
          <cell r="G39">
            <v>2751</v>
          </cell>
          <cell r="H39">
            <v>685</v>
          </cell>
          <cell r="I39">
            <v>2795</v>
          </cell>
          <cell r="J39">
            <v>400</v>
          </cell>
          <cell r="K39">
            <v>309</v>
          </cell>
          <cell r="L39">
            <v>705</v>
          </cell>
          <cell r="M39">
            <v>115</v>
          </cell>
          <cell r="N39">
            <v>376</v>
          </cell>
          <cell r="O39">
            <v>2090</v>
          </cell>
          <cell r="P39">
            <v>285</v>
          </cell>
          <cell r="Q39">
            <v>3880</v>
          </cell>
          <cell r="R39">
            <v>71747</v>
          </cell>
          <cell r="S39">
            <v>74731</v>
          </cell>
          <cell r="T39">
            <v>274</v>
          </cell>
          <cell r="U39">
            <v>622</v>
          </cell>
          <cell r="V39">
            <v>5</v>
          </cell>
          <cell r="W39">
            <v>606</v>
          </cell>
        </row>
        <row r="40">
          <cell r="A40" t="str">
            <v>MASTERHT10</v>
          </cell>
          <cell r="B40">
            <v>91788</v>
          </cell>
          <cell r="C40">
            <v>91722</v>
          </cell>
          <cell r="D40">
            <v>0</v>
          </cell>
          <cell r="E40">
            <v>66</v>
          </cell>
          <cell r="F40">
            <v>1944</v>
          </cell>
          <cell r="G40">
            <v>4323</v>
          </cell>
          <cell r="H40">
            <v>1234</v>
          </cell>
          <cell r="I40">
            <v>4387</v>
          </cell>
          <cell r="J40">
            <v>646</v>
          </cell>
          <cell r="K40">
            <v>535</v>
          </cell>
          <cell r="L40">
            <v>1220</v>
          </cell>
          <cell r="M40">
            <v>189</v>
          </cell>
          <cell r="N40">
            <v>699</v>
          </cell>
          <cell r="O40">
            <v>3167</v>
          </cell>
          <cell r="P40">
            <v>457</v>
          </cell>
          <cell r="Q40">
            <v>6267</v>
          </cell>
          <cell r="R40">
            <v>85521</v>
          </cell>
          <cell r="S40">
            <v>91788</v>
          </cell>
          <cell r="T40">
            <v>0</v>
          </cell>
          <cell r="U40">
            <v>0</v>
          </cell>
          <cell r="V40">
            <v>0</v>
          </cell>
          <cell r="W40">
            <v>649</v>
          </cell>
        </row>
        <row r="41">
          <cell r="A41" t="str">
            <v>MASTERHT11</v>
          </cell>
          <cell r="B41">
            <v>25094</v>
          </cell>
          <cell r="C41">
            <v>25084</v>
          </cell>
          <cell r="D41">
            <v>0</v>
          </cell>
          <cell r="E41">
            <v>10</v>
          </cell>
          <cell r="F41">
            <v>1850</v>
          </cell>
          <cell r="G41">
            <v>2223</v>
          </cell>
          <cell r="H41">
            <v>1127</v>
          </cell>
          <cell r="I41">
            <v>2376</v>
          </cell>
          <cell r="J41">
            <v>570</v>
          </cell>
          <cell r="K41">
            <v>601</v>
          </cell>
          <cell r="L41">
            <v>1036</v>
          </cell>
          <cell r="M41">
            <v>213</v>
          </cell>
          <cell r="N41">
            <v>526</v>
          </cell>
          <cell r="O41">
            <v>1340</v>
          </cell>
          <cell r="P41">
            <v>357</v>
          </cell>
          <cell r="Q41">
            <v>4073</v>
          </cell>
          <cell r="R41">
            <v>21021</v>
          </cell>
          <cell r="S41">
            <v>25061</v>
          </cell>
          <cell r="T41">
            <v>10</v>
          </cell>
          <cell r="U41">
            <v>23</v>
          </cell>
          <cell r="V41">
            <v>1</v>
          </cell>
          <cell r="W41">
            <v>661</v>
          </cell>
        </row>
        <row r="42">
          <cell r="A42" t="str">
            <v>MASTERHT12</v>
          </cell>
          <cell r="B42">
            <v>31223</v>
          </cell>
          <cell r="C42">
            <v>31203</v>
          </cell>
          <cell r="D42">
            <v>0</v>
          </cell>
          <cell r="E42">
            <v>20</v>
          </cell>
          <cell r="F42">
            <v>2722</v>
          </cell>
          <cell r="G42">
            <v>2835</v>
          </cell>
          <cell r="H42">
            <v>1717</v>
          </cell>
          <cell r="I42">
            <v>3056</v>
          </cell>
          <cell r="J42">
            <v>784</v>
          </cell>
          <cell r="K42">
            <v>933</v>
          </cell>
          <cell r="L42">
            <v>1438</v>
          </cell>
          <cell r="M42">
            <v>351</v>
          </cell>
          <cell r="N42">
            <v>784</v>
          </cell>
          <cell r="O42">
            <v>1618</v>
          </cell>
          <cell r="P42">
            <v>433</v>
          </cell>
          <cell r="Q42">
            <v>5557</v>
          </cell>
          <cell r="R42">
            <v>25666</v>
          </cell>
          <cell r="S42">
            <v>31202</v>
          </cell>
          <cell r="T42">
            <v>8</v>
          </cell>
          <cell r="U42">
            <v>13</v>
          </cell>
          <cell r="V42">
            <v>1</v>
          </cell>
          <cell r="W42">
            <v>677</v>
          </cell>
        </row>
        <row r="43">
          <cell r="A43" t="str">
            <v>MASTERHT13</v>
          </cell>
          <cell r="B43">
            <v>32468</v>
          </cell>
          <cell r="C43">
            <v>32454</v>
          </cell>
          <cell r="D43">
            <v>0</v>
          </cell>
          <cell r="E43">
            <v>14</v>
          </cell>
          <cell r="F43">
            <v>3440</v>
          </cell>
          <cell r="G43">
            <v>3502</v>
          </cell>
          <cell r="H43">
            <v>2747</v>
          </cell>
          <cell r="I43">
            <v>3272</v>
          </cell>
          <cell r="J43">
            <v>923</v>
          </cell>
          <cell r="K43">
            <v>1540</v>
          </cell>
          <cell r="L43">
            <v>1473</v>
          </cell>
          <cell r="M43">
            <v>427</v>
          </cell>
          <cell r="N43">
            <v>1207</v>
          </cell>
          <cell r="O43">
            <v>1799</v>
          </cell>
          <cell r="P43">
            <v>496</v>
          </cell>
          <cell r="Q43">
            <v>6942</v>
          </cell>
          <cell r="R43">
            <v>25526</v>
          </cell>
          <cell r="S43">
            <v>32448</v>
          </cell>
          <cell r="T43">
            <v>4</v>
          </cell>
          <cell r="U43">
            <v>16</v>
          </cell>
          <cell r="V43">
            <v>1</v>
          </cell>
          <cell r="W43">
            <v>667</v>
          </cell>
        </row>
        <row r="44">
          <cell r="A44" t="str">
            <v>MASTERHT14</v>
          </cell>
          <cell r="B44">
            <v>38968</v>
          </cell>
          <cell r="C44">
            <v>38955</v>
          </cell>
          <cell r="D44">
            <v>0</v>
          </cell>
          <cell r="E44">
            <v>13</v>
          </cell>
          <cell r="F44">
            <v>3393</v>
          </cell>
          <cell r="G44">
            <v>3629</v>
          </cell>
          <cell r="H44">
            <v>1871</v>
          </cell>
          <cell r="I44">
            <v>4040</v>
          </cell>
          <cell r="J44">
            <v>1111</v>
          </cell>
          <cell r="K44">
            <v>982</v>
          </cell>
          <cell r="L44">
            <v>1936</v>
          </cell>
          <cell r="M44">
            <v>475</v>
          </cell>
          <cell r="N44">
            <v>889</v>
          </cell>
          <cell r="O44">
            <v>2104</v>
          </cell>
          <cell r="P44">
            <v>636</v>
          </cell>
          <cell r="Q44">
            <v>7022</v>
          </cell>
          <cell r="R44">
            <v>31946</v>
          </cell>
          <cell r="S44">
            <v>38968</v>
          </cell>
          <cell r="T44">
            <v>0</v>
          </cell>
          <cell r="U44">
            <v>0</v>
          </cell>
          <cell r="V44">
            <v>0</v>
          </cell>
          <cell r="W44">
            <v>667</v>
          </cell>
        </row>
        <row r="45">
          <cell r="A45" t="str">
            <v>MASTERHT15</v>
          </cell>
          <cell r="B45">
            <v>43780</v>
          </cell>
          <cell r="C45">
            <v>43765</v>
          </cell>
          <cell r="D45">
            <v>0</v>
          </cell>
          <cell r="E45">
            <v>15</v>
          </cell>
          <cell r="F45">
            <v>3825</v>
          </cell>
          <cell r="G45">
            <v>4048</v>
          </cell>
          <cell r="H45">
            <v>1878</v>
          </cell>
          <cell r="I45">
            <v>4624</v>
          </cell>
          <cell r="J45">
            <v>1371</v>
          </cell>
          <cell r="K45">
            <v>1014</v>
          </cell>
          <cell r="L45">
            <v>2192</v>
          </cell>
          <cell r="M45">
            <v>619</v>
          </cell>
          <cell r="N45">
            <v>864</v>
          </cell>
          <cell r="O45">
            <v>2432</v>
          </cell>
          <cell r="P45">
            <v>752</v>
          </cell>
          <cell r="Q45">
            <v>7873</v>
          </cell>
          <cell r="R45">
            <v>35907</v>
          </cell>
          <cell r="S45">
            <v>43780</v>
          </cell>
          <cell r="T45">
            <v>0</v>
          </cell>
          <cell r="U45">
            <v>0</v>
          </cell>
          <cell r="V45">
            <v>0</v>
          </cell>
          <cell r="W45">
            <v>689</v>
          </cell>
        </row>
        <row r="46">
          <cell r="A46" t="str">
            <v>MASTERV09</v>
          </cell>
          <cell r="B46">
            <v>9913</v>
          </cell>
          <cell r="C46">
            <v>9912</v>
          </cell>
          <cell r="D46">
            <v>0</v>
          </cell>
          <cell r="E46">
            <v>1</v>
          </cell>
          <cell r="F46">
            <v>33</v>
          </cell>
          <cell r="G46">
            <v>192</v>
          </cell>
          <cell r="H46">
            <v>16</v>
          </cell>
          <cell r="I46">
            <v>187</v>
          </cell>
          <cell r="J46">
            <v>22</v>
          </cell>
          <cell r="K46">
            <v>4</v>
          </cell>
          <cell r="L46">
            <v>26</v>
          </cell>
          <cell r="M46">
            <v>3</v>
          </cell>
          <cell r="N46">
            <v>12</v>
          </cell>
          <cell r="O46">
            <v>161</v>
          </cell>
          <cell r="P46">
            <v>19</v>
          </cell>
          <cell r="Q46">
            <v>225</v>
          </cell>
          <cell r="R46">
            <v>9688</v>
          </cell>
          <cell r="S46">
            <v>9913</v>
          </cell>
          <cell r="T46">
            <v>0</v>
          </cell>
          <cell r="U46">
            <v>0</v>
          </cell>
          <cell r="V46">
            <v>0</v>
          </cell>
          <cell r="W46">
            <v>25</v>
          </cell>
        </row>
        <row r="47">
          <cell r="A47" t="str">
            <v>MASTERV10</v>
          </cell>
          <cell r="B47">
            <v>10180</v>
          </cell>
          <cell r="C47">
            <v>10178</v>
          </cell>
          <cell r="D47">
            <v>0</v>
          </cell>
          <cell r="E47">
            <v>2</v>
          </cell>
          <cell r="F47">
            <v>62</v>
          </cell>
          <cell r="G47">
            <v>340</v>
          </cell>
          <cell r="H47">
            <v>24</v>
          </cell>
          <cell r="I47">
            <v>332</v>
          </cell>
          <cell r="J47">
            <v>46</v>
          </cell>
          <cell r="K47">
            <v>8</v>
          </cell>
          <cell r="L47">
            <v>45</v>
          </cell>
          <cell r="M47">
            <v>9</v>
          </cell>
          <cell r="N47">
            <v>16</v>
          </cell>
          <cell r="O47">
            <v>287</v>
          </cell>
          <cell r="P47">
            <v>37</v>
          </cell>
          <cell r="Q47">
            <v>402</v>
          </cell>
          <cell r="R47">
            <v>9778</v>
          </cell>
          <cell r="S47">
            <v>10180</v>
          </cell>
          <cell r="T47">
            <v>0</v>
          </cell>
          <cell r="U47">
            <v>0</v>
          </cell>
          <cell r="V47">
            <v>0</v>
          </cell>
          <cell r="W47">
            <v>25</v>
          </cell>
        </row>
        <row r="48">
          <cell r="A48" t="str">
            <v>MASTERVT11</v>
          </cell>
          <cell r="B48">
            <v>22808</v>
          </cell>
          <cell r="C48">
            <v>22799</v>
          </cell>
          <cell r="D48">
            <v>0</v>
          </cell>
          <cell r="E48">
            <v>9</v>
          </cell>
          <cell r="F48">
            <v>269</v>
          </cell>
          <cell r="G48">
            <v>1142</v>
          </cell>
          <cell r="H48">
            <v>106</v>
          </cell>
          <cell r="I48">
            <v>1153</v>
          </cell>
          <cell r="J48">
            <v>152</v>
          </cell>
          <cell r="K48">
            <v>25</v>
          </cell>
          <cell r="L48">
            <v>205</v>
          </cell>
          <cell r="M48">
            <v>39</v>
          </cell>
          <cell r="N48">
            <v>81</v>
          </cell>
          <cell r="O48">
            <v>948</v>
          </cell>
          <cell r="P48">
            <v>113</v>
          </cell>
          <cell r="Q48">
            <v>1411</v>
          </cell>
          <cell r="R48">
            <v>21397</v>
          </cell>
          <cell r="S48">
            <v>22808</v>
          </cell>
          <cell r="T48">
            <v>0</v>
          </cell>
          <cell r="U48">
            <v>0</v>
          </cell>
          <cell r="V48">
            <v>0</v>
          </cell>
          <cell r="W48">
            <v>30</v>
          </cell>
        </row>
        <row r="49">
          <cell r="A49" t="str">
            <v>MASTERVT12</v>
          </cell>
          <cell r="B49">
            <v>1401</v>
          </cell>
          <cell r="C49">
            <v>1401</v>
          </cell>
          <cell r="D49">
            <v>0</v>
          </cell>
          <cell r="E49">
            <v>0</v>
          </cell>
          <cell r="F49">
            <v>68</v>
          </cell>
          <cell r="G49">
            <v>138</v>
          </cell>
          <cell r="H49">
            <v>18</v>
          </cell>
          <cell r="I49">
            <v>139</v>
          </cell>
          <cell r="J49">
            <v>49</v>
          </cell>
          <cell r="K49">
            <v>13</v>
          </cell>
          <cell r="L49">
            <v>39</v>
          </cell>
          <cell r="M49">
            <v>16</v>
          </cell>
          <cell r="N49">
            <v>5</v>
          </cell>
          <cell r="O49">
            <v>100</v>
          </cell>
          <cell r="P49">
            <v>33</v>
          </cell>
          <cell r="Q49">
            <v>206</v>
          </cell>
          <cell r="R49">
            <v>1195</v>
          </cell>
          <cell r="S49">
            <v>1401</v>
          </cell>
          <cell r="T49">
            <v>0</v>
          </cell>
          <cell r="U49">
            <v>0</v>
          </cell>
          <cell r="V49">
            <v>0</v>
          </cell>
          <cell r="W49">
            <v>24</v>
          </cell>
        </row>
        <row r="50">
          <cell r="A50" t="str">
            <v>MASTERVT13</v>
          </cell>
          <cell r="B50">
            <v>1330</v>
          </cell>
          <cell r="C50">
            <v>1329</v>
          </cell>
          <cell r="D50">
            <v>0</v>
          </cell>
          <cell r="E50">
            <v>1</v>
          </cell>
          <cell r="F50">
            <v>57</v>
          </cell>
          <cell r="G50">
            <v>128</v>
          </cell>
          <cell r="H50">
            <v>17</v>
          </cell>
          <cell r="I50">
            <v>119</v>
          </cell>
          <cell r="J50">
            <v>49</v>
          </cell>
          <cell r="K50">
            <v>5</v>
          </cell>
          <cell r="L50">
            <v>42</v>
          </cell>
          <cell r="M50">
            <v>10</v>
          </cell>
          <cell r="N50">
            <v>12</v>
          </cell>
          <cell r="O50">
            <v>77</v>
          </cell>
          <cell r="P50">
            <v>39</v>
          </cell>
          <cell r="Q50">
            <v>185</v>
          </cell>
          <cell r="R50">
            <v>1145</v>
          </cell>
          <cell r="S50">
            <v>1330</v>
          </cell>
          <cell r="T50">
            <v>0</v>
          </cell>
          <cell r="U50">
            <v>0</v>
          </cell>
          <cell r="V50">
            <v>0</v>
          </cell>
          <cell r="W50">
            <v>22</v>
          </cell>
        </row>
        <row r="51">
          <cell r="A51" t="str">
            <v>MASTERVT14</v>
          </cell>
          <cell r="B51">
            <v>990</v>
          </cell>
          <cell r="C51">
            <v>989</v>
          </cell>
          <cell r="D51">
            <v>0</v>
          </cell>
          <cell r="E51">
            <v>1</v>
          </cell>
          <cell r="F51">
            <v>80</v>
          </cell>
          <cell r="G51">
            <v>140</v>
          </cell>
          <cell r="H51">
            <v>28</v>
          </cell>
          <cell r="I51">
            <v>143</v>
          </cell>
          <cell r="J51">
            <v>49</v>
          </cell>
          <cell r="K51">
            <v>10</v>
          </cell>
          <cell r="L51">
            <v>55</v>
          </cell>
          <cell r="M51">
            <v>15</v>
          </cell>
          <cell r="N51">
            <v>18</v>
          </cell>
          <cell r="O51">
            <v>88</v>
          </cell>
          <cell r="P51">
            <v>34</v>
          </cell>
          <cell r="Q51">
            <v>220</v>
          </cell>
          <cell r="R51">
            <v>770</v>
          </cell>
          <cell r="S51">
            <v>990</v>
          </cell>
          <cell r="T51">
            <v>0</v>
          </cell>
          <cell r="U51">
            <v>0</v>
          </cell>
          <cell r="V51">
            <v>0</v>
          </cell>
          <cell r="W51">
            <v>24</v>
          </cell>
        </row>
        <row r="52">
          <cell r="A52" t="str">
            <v>MASTERVT15</v>
          </cell>
          <cell r="B52">
            <v>1105</v>
          </cell>
          <cell r="C52">
            <v>1105</v>
          </cell>
          <cell r="D52">
            <v>0</v>
          </cell>
          <cell r="E52">
            <v>0</v>
          </cell>
          <cell r="F52">
            <v>54</v>
          </cell>
          <cell r="G52">
            <v>88</v>
          </cell>
          <cell r="H52">
            <v>15</v>
          </cell>
          <cell r="I52">
            <v>96</v>
          </cell>
          <cell r="J52">
            <v>31</v>
          </cell>
          <cell r="K52">
            <v>9</v>
          </cell>
          <cell r="L52">
            <v>37</v>
          </cell>
          <cell r="M52">
            <v>8</v>
          </cell>
          <cell r="N52">
            <v>6</v>
          </cell>
          <cell r="O52">
            <v>59</v>
          </cell>
          <cell r="P52">
            <v>23</v>
          </cell>
          <cell r="Q52">
            <v>142</v>
          </cell>
          <cell r="R52">
            <v>963</v>
          </cell>
          <cell r="S52">
            <v>1105</v>
          </cell>
          <cell r="T52">
            <v>0</v>
          </cell>
          <cell r="U52">
            <v>0</v>
          </cell>
          <cell r="V52">
            <v>0</v>
          </cell>
          <cell r="W52">
            <v>25</v>
          </cell>
        </row>
        <row r="53">
          <cell r="A53" t="str">
            <v>MASTERVT16</v>
          </cell>
          <cell r="B53">
            <v>1383</v>
          </cell>
          <cell r="C53">
            <v>1383</v>
          </cell>
          <cell r="D53">
            <v>0</v>
          </cell>
          <cell r="E53">
            <v>0</v>
          </cell>
          <cell r="F53">
            <v>51</v>
          </cell>
          <cell r="G53">
            <v>107</v>
          </cell>
          <cell r="H53">
            <v>12</v>
          </cell>
          <cell r="I53">
            <v>101</v>
          </cell>
          <cell r="J53">
            <v>45</v>
          </cell>
          <cell r="K53">
            <v>6</v>
          </cell>
          <cell r="L53">
            <v>33</v>
          </cell>
          <cell r="M53">
            <v>12</v>
          </cell>
          <cell r="N53">
            <v>6</v>
          </cell>
          <cell r="O53">
            <v>68</v>
          </cell>
          <cell r="P53">
            <v>33</v>
          </cell>
          <cell r="Q53">
            <v>158</v>
          </cell>
          <cell r="R53">
            <v>1225</v>
          </cell>
          <cell r="S53">
            <v>1383</v>
          </cell>
          <cell r="T53">
            <v>0</v>
          </cell>
          <cell r="U53">
            <v>0</v>
          </cell>
          <cell r="V53">
            <v>0</v>
          </cell>
          <cell r="W53">
            <v>17</v>
          </cell>
        </row>
        <row r="54">
          <cell r="A54" t="str">
            <v>ST2008</v>
          </cell>
          <cell r="B54">
            <v>17882</v>
          </cell>
          <cell r="C54">
            <v>17449</v>
          </cell>
          <cell r="D54">
            <v>21</v>
          </cell>
          <cell r="E54">
            <v>412</v>
          </cell>
          <cell r="F54">
            <v>11132</v>
          </cell>
          <cell r="G54">
            <v>5928</v>
          </cell>
          <cell r="H54">
            <v>6409</v>
          </cell>
          <cell r="I54">
            <v>7267</v>
          </cell>
          <cell r="J54">
            <v>3384</v>
          </cell>
          <cell r="K54">
            <v>4160</v>
          </cell>
          <cell r="L54">
            <v>4597</v>
          </cell>
          <cell r="M54">
            <v>2375</v>
          </cell>
          <cell r="N54">
            <v>2249</v>
          </cell>
          <cell r="O54">
            <v>2670</v>
          </cell>
          <cell r="P54">
            <v>1009</v>
          </cell>
          <cell r="Q54">
            <v>17060</v>
          </cell>
          <cell r="R54">
            <v>822</v>
          </cell>
          <cell r="S54">
            <v>0</v>
          </cell>
          <cell r="T54">
            <v>17882</v>
          </cell>
          <cell r="U54">
            <v>0</v>
          </cell>
          <cell r="V54">
            <v>747</v>
          </cell>
          <cell r="W54">
            <v>0</v>
          </cell>
        </row>
        <row r="55">
          <cell r="A55" t="str">
            <v>ST2009</v>
          </cell>
          <cell r="B55">
            <v>23466</v>
          </cell>
          <cell r="C55">
            <v>23278</v>
          </cell>
          <cell r="D55">
            <v>4</v>
          </cell>
          <cell r="E55">
            <v>184</v>
          </cell>
          <cell r="F55">
            <v>14751</v>
          </cell>
          <cell r="G55">
            <v>8224</v>
          </cell>
          <cell r="H55">
            <v>9660</v>
          </cell>
          <cell r="I55">
            <v>9262</v>
          </cell>
          <cell r="J55">
            <v>4053</v>
          </cell>
          <cell r="K55">
            <v>6102</v>
          </cell>
          <cell r="L55">
            <v>5784</v>
          </cell>
          <cell r="M55">
            <v>2865</v>
          </cell>
          <cell r="N55">
            <v>3558</v>
          </cell>
          <cell r="O55">
            <v>3478</v>
          </cell>
          <cell r="P55">
            <v>1188</v>
          </cell>
          <cell r="Q55">
            <v>22975</v>
          </cell>
          <cell r="R55">
            <v>491</v>
          </cell>
          <cell r="S55">
            <v>0</v>
          </cell>
          <cell r="T55">
            <v>23466</v>
          </cell>
          <cell r="U55">
            <v>0</v>
          </cell>
          <cell r="V55">
            <v>689</v>
          </cell>
          <cell r="W55">
            <v>0</v>
          </cell>
        </row>
        <row r="56">
          <cell r="A56" t="str">
            <v>ST2010</v>
          </cell>
          <cell r="B56">
            <v>31969</v>
          </cell>
          <cell r="C56">
            <v>31870</v>
          </cell>
          <cell r="D56">
            <v>1</v>
          </cell>
          <cell r="E56">
            <v>98</v>
          </cell>
          <cell r="F56">
            <v>19866</v>
          </cell>
          <cell r="G56">
            <v>11460</v>
          </cell>
          <cell r="H56">
            <v>14244</v>
          </cell>
          <cell r="I56">
            <v>12219</v>
          </cell>
          <cell r="J56">
            <v>4863</v>
          </cell>
          <cell r="K56">
            <v>8971</v>
          </cell>
          <cell r="L56">
            <v>7538</v>
          </cell>
          <cell r="M56">
            <v>3357</v>
          </cell>
          <cell r="N56">
            <v>5273</v>
          </cell>
          <cell r="O56">
            <v>4681</v>
          </cell>
          <cell r="P56">
            <v>1506</v>
          </cell>
          <cell r="Q56">
            <v>31326</v>
          </cell>
          <cell r="R56">
            <v>643</v>
          </cell>
          <cell r="S56">
            <v>0</v>
          </cell>
          <cell r="T56">
            <v>31969</v>
          </cell>
          <cell r="U56">
            <v>0</v>
          </cell>
          <cell r="V56">
            <v>736</v>
          </cell>
          <cell r="W56">
            <v>0</v>
          </cell>
        </row>
        <row r="57">
          <cell r="A57" t="str">
            <v>ST2011</v>
          </cell>
          <cell r="B57">
            <v>37288</v>
          </cell>
          <cell r="C57">
            <v>37223</v>
          </cell>
          <cell r="D57">
            <v>1</v>
          </cell>
          <cell r="E57">
            <v>64</v>
          </cell>
          <cell r="F57">
            <v>23487</v>
          </cell>
          <cell r="G57">
            <v>13116</v>
          </cell>
          <cell r="H57">
            <v>16936</v>
          </cell>
          <cell r="I57">
            <v>14164</v>
          </cell>
          <cell r="J57">
            <v>5503</v>
          </cell>
          <cell r="K57">
            <v>10808</v>
          </cell>
          <cell r="L57">
            <v>8791</v>
          </cell>
          <cell r="M57">
            <v>3888</v>
          </cell>
          <cell r="N57">
            <v>6128</v>
          </cell>
          <cell r="O57">
            <v>5373</v>
          </cell>
          <cell r="P57">
            <v>1615</v>
          </cell>
          <cell r="Q57">
            <v>36603</v>
          </cell>
          <cell r="R57">
            <v>685</v>
          </cell>
          <cell r="S57">
            <v>0</v>
          </cell>
          <cell r="T57">
            <v>37288</v>
          </cell>
          <cell r="U57">
            <v>0</v>
          </cell>
          <cell r="V57">
            <v>724</v>
          </cell>
          <cell r="W57">
            <v>0</v>
          </cell>
        </row>
        <row r="58">
          <cell r="A58" t="str">
            <v>ST2012</v>
          </cell>
          <cell r="B58">
            <v>38326</v>
          </cell>
          <cell r="C58">
            <v>38278</v>
          </cell>
          <cell r="D58">
            <v>1</v>
          </cell>
          <cell r="E58">
            <v>47</v>
          </cell>
          <cell r="F58">
            <v>24085</v>
          </cell>
          <cell r="G58">
            <v>13910</v>
          </cell>
          <cell r="H58">
            <v>17686</v>
          </cell>
          <cell r="I58">
            <v>14815</v>
          </cell>
          <cell r="J58">
            <v>5494</v>
          </cell>
          <cell r="K58">
            <v>11114</v>
          </cell>
          <cell r="L58">
            <v>9162</v>
          </cell>
          <cell r="M58">
            <v>3809</v>
          </cell>
          <cell r="N58">
            <v>6572</v>
          </cell>
          <cell r="O58">
            <v>5653</v>
          </cell>
          <cell r="P58">
            <v>1685</v>
          </cell>
          <cell r="Q58">
            <v>37995</v>
          </cell>
          <cell r="R58">
            <v>331</v>
          </cell>
          <cell r="S58">
            <v>0</v>
          </cell>
          <cell r="T58">
            <v>38326</v>
          </cell>
          <cell r="U58">
            <v>0</v>
          </cell>
          <cell r="V58">
            <v>550</v>
          </cell>
          <cell r="W58">
            <v>0</v>
          </cell>
        </row>
        <row r="59">
          <cell r="A59" t="str">
            <v>ST2013</v>
          </cell>
          <cell r="B59">
            <v>38330</v>
          </cell>
          <cell r="C59">
            <v>38309</v>
          </cell>
          <cell r="D59">
            <v>0</v>
          </cell>
          <cell r="E59">
            <v>21</v>
          </cell>
          <cell r="F59">
            <v>23629</v>
          </cell>
          <cell r="G59">
            <v>14292</v>
          </cell>
          <cell r="H59">
            <v>16882</v>
          </cell>
          <cell r="I59">
            <v>15548</v>
          </cell>
          <cell r="J59">
            <v>5491</v>
          </cell>
          <cell r="K59">
            <v>10441</v>
          </cell>
          <cell r="L59">
            <v>9496</v>
          </cell>
          <cell r="M59">
            <v>3692</v>
          </cell>
          <cell r="N59">
            <v>6441</v>
          </cell>
          <cell r="O59">
            <v>6052</v>
          </cell>
          <cell r="P59">
            <v>1799</v>
          </cell>
          <cell r="Q59">
            <v>37921</v>
          </cell>
          <cell r="R59">
            <v>409</v>
          </cell>
          <cell r="S59">
            <v>4</v>
          </cell>
          <cell r="T59">
            <v>38326</v>
          </cell>
          <cell r="U59">
            <v>0</v>
          </cell>
          <cell r="V59">
            <v>443</v>
          </cell>
          <cell r="W59">
            <v>1</v>
          </cell>
        </row>
        <row r="60">
          <cell r="A60" t="str">
            <v>ST2014</v>
          </cell>
          <cell r="B60">
            <v>41178</v>
          </cell>
          <cell r="C60">
            <v>41144</v>
          </cell>
          <cell r="D60">
            <v>0</v>
          </cell>
          <cell r="E60">
            <v>34</v>
          </cell>
          <cell r="F60">
            <v>25314</v>
          </cell>
          <cell r="G60">
            <v>15391</v>
          </cell>
          <cell r="H60">
            <v>17038</v>
          </cell>
          <cell r="I60">
            <v>17433</v>
          </cell>
          <cell r="J60">
            <v>6234</v>
          </cell>
          <cell r="K60">
            <v>10491</v>
          </cell>
          <cell r="L60">
            <v>10690</v>
          </cell>
          <cell r="M60">
            <v>4133</v>
          </cell>
          <cell r="N60">
            <v>6547</v>
          </cell>
          <cell r="O60">
            <v>6743</v>
          </cell>
          <cell r="P60">
            <v>2101</v>
          </cell>
          <cell r="Q60">
            <v>40705</v>
          </cell>
          <cell r="R60">
            <v>473</v>
          </cell>
          <cell r="S60">
            <v>0</v>
          </cell>
          <cell r="T60">
            <v>41178</v>
          </cell>
          <cell r="U60">
            <v>0</v>
          </cell>
          <cell r="V60">
            <v>421</v>
          </cell>
          <cell r="W60">
            <v>0</v>
          </cell>
        </row>
        <row r="61">
          <cell r="A61" t="str">
            <v>ST2015</v>
          </cell>
          <cell r="B61">
            <v>41508</v>
          </cell>
          <cell r="C61">
            <v>41483</v>
          </cell>
          <cell r="D61">
            <v>0</v>
          </cell>
          <cell r="E61">
            <v>25</v>
          </cell>
          <cell r="F61">
            <v>25628</v>
          </cell>
          <cell r="G61">
            <v>15408</v>
          </cell>
          <cell r="H61">
            <v>16261</v>
          </cell>
          <cell r="I61">
            <v>18026</v>
          </cell>
          <cell r="J61">
            <v>6749</v>
          </cell>
          <cell r="K61">
            <v>10207</v>
          </cell>
          <cell r="L61">
            <v>11043</v>
          </cell>
          <cell r="M61">
            <v>4378</v>
          </cell>
          <cell r="N61">
            <v>6054</v>
          </cell>
          <cell r="O61">
            <v>6983</v>
          </cell>
          <cell r="P61">
            <v>2371</v>
          </cell>
          <cell r="Q61">
            <v>41036</v>
          </cell>
          <cell r="R61">
            <v>472</v>
          </cell>
          <cell r="S61">
            <v>0</v>
          </cell>
          <cell r="T61">
            <v>41508</v>
          </cell>
          <cell r="U61">
            <v>0</v>
          </cell>
          <cell r="V61">
            <v>387</v>
          </cell>
          <cell r="W61">
            <v>4</v>
          </cell>
        </row>
        <row r="62">
          <cell r="A62" t="str">
            <v>VT1997</v>
          </cell>
          <cell r="B62">
            <v>24867</v>
          </cell>
          <cell r="C62">
            <v>0</v>
          </cell>
          <cell r="D62">
            <v>0</v>
          </cell>
          <cell r="E62">
            <v>0</v>
          </cell>
          <cell r="F62">
            <v>17286</v>
          </cell>
          <cell r="G62">
            <v>7581</v>
          </cell>
          <cell r="H62">
            <v>16686</v>
          </cell>
          <cell r="I62">
            <v>6444</v>
          </cell>
          <cell r="J62">
            <v>1737</v>
          </cell>
          <cell r="K62">
            <v>11710</v>
          </cell>
          <cell r="L62">
            <v>4259</v>
          </cell>
          <cell r="M62">
            <v>1317</v>
          </cell>
          <cell r="N62">
            <v>4976</v>
          </cell>
          <cell r="O62">
            <v>2185</v>
          </cell>
          <cell r="P62">
            <v>420</v>
          </cell>
          <cell r="Q62">
            <v>0</v>
          </cell>
          <cell r="R62">
            <v>0</v>
          </cell>
          <cell r="S62">
            <v>24867</v>
          </cell>
          <cell r="T62">
            <v>0</v>
          </cell>
          <cell r="U62">
            <v>0</v>
          </cell>
          <cell r="V62">
            <v>0</v>
          </cell>
          <cell r="W62">
            <v>117</v>
          </cell>
        </row>
        <row r="63">
          <cell r="A63" t="str">
            <v>VT1998</v>
          </cell>
          <cell r="B63">
            <v>35434</v>
          </cell>
          <cell r="C63">
            <v>0</v>
          </cell>
          <cell r="D63">
            <v>0</v>
          </cell>
          <cell r="E63">
            <v>0</v>
          </cell>
          <cell r="F63">
            <v>25525</v>
          </cell>
          <cell r="G63">
            <v>9909</v>
          </cell>
          <cell r="H63">
            <v>22433</v>
          </cell>
          <cell r="I63">
            <v>9927</v>
          </cell>
          <cell r="J63">
            <v>3074</v>
          </cell>
          <cell r="K63">
            <v>16160</v>
          </cell>
          <cell r="L63">
            <v>6908</v>
          </cell>
          <cell r="M63">
            <v>2457</v>
          </cell>
          <cell r="N63">
            <v>6273</v>
          </cell>
          <cell r="O63">
            <v>3019</v>
          </cell>
          <cell r="P63">
            <v>617</v>
          </cell>
          <cell r="Q63">
            <v>0</v>
          </cell>
          <cell r="R63">
            <v>0</v>
          </cell>
          <cell r="S63">
            <v>35434</v>
          </cell>
          <cell r="T63">
            <v>0</v>
          </cell>
          <cell r="U63">
            <v>0</v>
          </cell>
          <cell r="V63">
            <v>0</v>
          </cell>
          <cell r="W63">
            <v>165</v>
          </cell>
        </row>
        <row r="64">
          <cell r="A64" t="str">
            <v>VT1999</v>
          </cell>
          <cell r="B64">
            <v>34319</v>
          </cell>
          <cell r="C64">
            <v>0</v>
          </cell>
          <cell r="D64">
            <v>0</v>
          </cell>
          <cell r="E64">
            <v>0</v>
          </cell>
          <cell r="F64">
            <v>25139</v>
          </cell>
          <cell r="G64">
            <v>9180</v>
          </cell>
          <cell r="H64">
            <v>20790</v>
          </cell>
          <cell r="I64">
            <v>10047</v>
          </cell>
          <cell r="J64">
            <v>3482</v>
          </cell>
          <cell r="K64">
            <v>15081</v>
          </cell>
          <cell r="L64">
            <v>7203</v>
          </cell>
          <cell r="M64">
            <v>2855</v>
          </cell>
          <cell r="N64">
            <v>5709</v>
          </cell>
          <cell r="O64">
            <v>2844</v>
          </cell>
          <cell r="P64">
            <v>627</v>
          </cell>
          <cell r="Q64">
            <v>0</v>
          </cell>
          <cell r="R64">
            <v>0</v>
          </cell>
          <cell r="S64">
            <v>34319</v>
          </cell>
          <cell r="T64">
            <v>0</v>
          </cell>
          <cell r="U64">
            <v>0</v>
          </cell>
          <cell r="V64">
            <v>0</v>
          </cell>
          <cell r="W64">
            <v>174</v>
          </cell>
        </row>
        <row r="65">
          <cell r="A65" t="str">
            <v>VT2000</v>
          </cell>
          <cell r="B65">
            <v>32867</v>
          </cell>
          <cell r="C65">
            <v>0</v>
          </cell>
          <cell r="D65">
            <v>0</v>
          </cell>
          <cell r="E65">
            <v>0</v>
          </cell>
          <cell r="F65">
            <v>24696</v>
          </cell>
          <cell r="G65">
            <v>8171</v>
          </cell>
          <cell r="H65">
            <v>18934</v>
          </cell>
          <cell r="I65">
            <v>9894</v>
          </cell>
          <cell r="J65">
            <v>4039</v>
          </cell>
          <cell r="K65">
            <v>14053</v>
          </cell>
          <cell r="L65">
            <v>7323</v>
          </cell>
          <cell r="M65">
            <v>3320</v>
          </cell>
          <cell r="N65">
            <v>4881</v>
          </cell>
          <cell r="O65">
            <v>2571</v>
          </cell>
          <cell r="P65">
            <v>719</v>
          </cell>
          <cell r="Q65">
            <v>0</v>
          </cell>
          <cell r="R65">
            <v>0</v>
          </cell>
          <cell r="S65">
            <v>32867</v>
          </cell>
          <cell r="T65">
            <v>0</v>
          </cell>
          <cell r="U65">
            <v>0</v>
          </cell>
          <cell r="V65">
            <v>0</v>
          </cell>
          <cell r="W65">
            <v>177</v>
          </cell>
        </row>
        <row r="66">
          <cell r="A66" t="str">
            <v>VT2001</v>
          </cell>
          <cell r="B66">
            <v>26654</v>
          </cell>
          <cell r="C66">
            <v>0</v>
          </cell>
          <cell r="D66">
            <v>0</v>
          </cell>
          <cell r="E66">
            <v>0</v>
          </cell>
          <cell r="F66">
            <v>20088</v>
          </cell>
          <cell r="G66">
            <v>6566</v>
          </cell>
          <cell r="H66">
            <v>15156</v>
          </cell>
          <cell r="I66">
            <v>8069</v>
          </cell>
          <cell r="J66">
            <v>3429</v>
          </cell>
          <cell r="K66">
            <v>11397</v>
          </cell>
          <cell r="L66">
            <v>5910</v>
          </cell>
          <cell r="M66">
            <v>2781</v>
          </cell>
          <cell r="N66">
            <v>3759</v>
          </cell>
          <cell r="O66">
            <v>2159</v>
          </cell>
          <cell r="P66">
            <v>648</v>
          </cell>
          <cell r="Q66">
            <v>0</v>
          </cell>
          <cell r="R66">
            <v>0</v>
          </cell>
          <cell r="S66">
            <v>26654</v>
          </cell>
          <cell r="T66">
            <v>0</v>
          </cell>
          <cell r="U66">
            <v>0</v>
          </cell>
          <cell r="V66">
            <v>0</v>
          </cell>
          <cell r="W66">
            <v>200</v>
          </cell>
        </row>
        <row r="67">
          <cell r="A67" t="str">
            <v>VT2002</v>
          </cell>
          <cell r="B67">
            <v>27442</v>
          </cell>
          <cell r="C67">
            <v>0</v>
          </cell>
          <cell r="D67">
            <v>0</v>
          </cell>
          <cell r="E67">
            <v>0</v>
          </cell>
          <cell r="F67">
            <v>20510</v>
          </cell>
          <cell r="G67">
            <v>6932</v>
          </cell>
          <cell r="H67">
            <v>15081</v>
          </cell>
          <cell r="I67">
            <v>8493</v>
          </cell>
          <cell r="J67">
            <v>3868</v>
          </cell>
          <cell r="K67">
            <v>11135</v>
          </cell>
          <cell r="L67">
            <v>6241</v>
          </cell>
          <cell r="M67">
            <v>3134</v>
          </cell>
          <cell r="N67">
            <v>3946</v>
          </cell>
          <cell r="O67">
            <v>2252</v>
          </cell>
          <cell r="P67">
            <v>734</v>
          </cell>
          <cell r="Q67">
            <v>0</v>
          </cell>
          <cell r="R67">
            <v>0</v>
          </cell>
          <cell r="S67">
            <v>27442</v>
          </cell>
          <cell r="T67">
            <v>0</v>
          </cell>
          <cell r="U67">
            <v>0</v>
          </cell>
          <cell r="V67">
            <v>0</v>
          </cell>
          <cell r="W67">
            <v>265</v>
          </cell>
        </row>
        <row r="68">
          <cell r="A68" t="str">
            <v>VT2003</v>
          </cell>
          <cell r="B68">
            <v>29416</v>
          </cell>
          <cell r="C68">
            <v>0</v>
          </cell>
          <cell r="D68">
            <v>0</v>
          </cell>
          <cell r="E68">
            <v>0</v>
          </cell>
          <cell r="F68">
            <v>21674</v>
          </cell>
          <cell r="G68">
            <v>7742</v>
          </cell>
          <cell r="H68">
            <v>15887</v>
          </cell>
          <cell r="I68">
            <v>9207</v>
          </cell>
          <cell r="J68">
            <v>4322</v>
          </cell>
          <cell r="K68">
            <v>11660</v>
          </cell>
          <cell r="L68">
            <v>6571</v>
          </cell>
          <cell r="M68">
            <v>3443</v>
          </cell>
          <cell r="N68">
            <v>4227</v>
          </cell>
          <cell r="O68">
            <v>2636</v>
          </cell>
          <cell r="P68">
            <v>879</v>
          </cell>
          <cell r="Q68">
            <v>0</v>
          </cell>
          <cell r="R68">
            <v>0</v>
          </cell>
          <cell r="S68">
            <v>29416</v>
          </cell>
          <cell r="T68">
            <v>0</v>
          </cell>
          <cell r="U68">
            <v>0</v>
          </cell>
          <cell r="V68">
            <v>0</v>
          </cell>
          <cell r="W68">
            <v>338</v>
          </cell>
        </row>
        <row r="69">
          <cell r="A69" t="str">
            <v>VT2004</v>
          </cell>
          <cell r="B69">
            <v>31916</v>
          </cell>
          <cell r="C69">
            <v>0</v>
          </cell>
          <cell r="D69">
            <v>0</v>
          </cell>
          <cell r="E69">
            <v>0</v>
          </cell>
          <cell r="F69">
            <v>23334</v>
          </cell>
          <cell r="G69">
            <v>8582</v>
          </cell>
          <cell r="H69">
            <v>17282</v>
          </cell>
          <cell r="I69">
            <v>10217</v>
          </cell>
          <cell r="J69">
            <v>4417</v>
          </cell>
          <cell r="K69">
            <v>12556</v>
          </cell>
          <cell r="L69">
            <v>7312</v>
          </cell>
          <cell r="M69">
            <v>3466</v>
          </cell>
          <cell r="N69">
            <v>4726</v>
          </cell>
          <cell r="O69">
            <v>2905</v>
          </cell>
          <cell r="P69">
            <v>951</v>
          </cell>
          <cell r="Q69">
            <v>0</v>
          </cell>
          <cell r="R69">
            <v>0</v>
          </cell>
          <cell r="S69">
            <v>31916</v>
          </cell>
          <cell r="T69">
            <v>0</v>
          </cell>
          <cell r="U69">
            <v>0</v>
          </cell>
          <cell r="V69">
            <v>0</v>
          </cell>
          <cell r="W69">
            <v>354</v>
          </cell>
        </row>
        <row r="70">
          <cell r="A70" t="str">
            <v>VT2005</v>
          </cell>
          <cell r="B70">
            <v>32578</v>
          </cell>
          <cell r="C70">
            <v>0</v>
          </cell>
          <cell r="D70">
            <v>0</v>
          </cell>
          <cell r="E70">
            <v>0</v>
          </cell>
          <cell r="F70">
            <v>23854</v>
          </cell>
          <cell r="G70">
            <v>8724</v>
          </cell>
          <cell r="H70">
            <v>18082</v>
          </cell>
          <cell r="I70">
            <v>10276</v>
          </cell>
          <cell r="J70">
            <v>4220</v>
          </cell>
          <cell r="K70">
            <v>13110</v>
          </cell>
          <cell r="L70">
            <v>7451</v>
          </cell>
          <cell r="M70">
            <v>3293</v>
          </cell>
          <cell r="N70">
            <v>4972</v>
          </cell>
          <cell r="O70">
            <v>2825</v>
          </cell>
          <cell r="P70">
            <v>927</v>
          </cell>
          <cell r="Q70">
            <v>0</v>
          </cell>
          <cell r="R70">
            <v>0</v>
          </cell>
          <cell r="S70">
            <v>32578</v>
          </cell>
          <cell r="T70">
            <v>0</v>
          </cell>
          <cell r="U70">
            <v>0</v>
          </cell>
          <cell r="V70">
            <v>0</v>
          </cell>
          <cell r="W70">
            <v>341</v>
          </cell>
        </row>
        <row r="71">
          <cell r="A71" t="str">
            <v>VT2006</v>
          </cell>
          <cell r="B71">
            <v>29341</v>
          </cell>
          <cell r="C71">
            <v>17155</v>
          </cell>
          <cell r="D71">
            <v>11832</v>
          </cell>
          <cell r="E71">
            <v>354</v>
          </cell>
          <cell r="F71">
            <v>21095</v>
          </cell>
          <cell r="G71">
            <v>7901</v>
          </cell>
          <cell r="H71">
            <v>16446</v>
          </cell>
          <cell r="I71">
            <v>8781</v>
          </cell>
          <cell r="J71">
            <v>3769</v>
          </cell>
          <cell r="K71">
            <v>11879</v>
          </cell>
          <cell r="L71">
            <v>6305</v>
          </cell>
          <cell r="M71">
            <v>2911</v>
          </cell>
          <cell r="N71">
            <v>4567</v>
          </cell>
          <cell r="O71">
            <v>2476</v>
          </cell>
          <cell r="P71">
            <v>858</v>
          </cell>
          <cell r="Q71">
            <v>28996</v>
          </cell>
          <cell r="R71">
            <v>345</v>
          </cell>
          <cell r="S71">
            <v>29341</v>
          </cell>
          <cell r="T71">
            <v>0</v>
          </cell>
          <cell r="U71">
            <v>0</v>
          </cell>
          <cell r="V71">
            <v>0</v>
          </cell>
          <cell r="W71">
            <v>335</v>
          </cell>
        </row>
        <row r="72">
          <cell r="A72" t="str">
            <v>VT2007</v>
          </cell>
          <cell r="B72">
            <v>159420</v>
          </cell>
          <cell r="C72">
            <v>134107</v>
          </cell>
          <cell r="D72">
            <v>11957</v>
          </cell>
          <cell r="E72">
            <v>13356</v>
          </cell>
          <cell r="F72">
            <v>103532</v>
          </cell>
          <cell r="G72">
            <v>52837</v>
          </cell>
          <cell r="H72">
            <v>63672</v>
          </cell>
          <cell r="I72">
            <v>58357</v>
          </cell>
          <cell r="J72">
            <v>34340</v>
          </cell>
          <cell r="K72">
            <v>40404</v>
          </cell>
          <cell r="L72">
            <v>37060</v>
          </cell>
          <cell r="M72">
            <v>26068</v>
          </cell>
          <cell r="N72">
            <v>23268</v>
          </cell>
          <cell r="O72">
            <v>21297</v>
          </cell>
          <cell r="P72">
            <v>8272</v>
          </cell>
          <cell r="Q72">
            <v>156369</v>
          </cell>
          <cell r="R72">
            <v>3051</v>
          </cell>
          <cell r="S72">
            <v>22147</v>
          </cell>
          <cell r="T72">
            <v>124796</v>
          </cell>
          <cell r="U72">
            <v>12477</v>
          </cell>
          <cell r="V72">
            <v>14505</v>
          </cell>
          <cell r="W72">
            <v>518</v>
          </cell>
        </row>
        <row r="73">
          <cell r="A73" t="str">
            <v>VT2008</v>
          </cell>
          <cell r="B73">
            <v>167484</v>
          </cell>
          <cell r="C73">
            <v>148000</v>
          </cell>
          <cell r="D73">
            <v>6490</v>
          </cell>
          <cell r="E73">
            <v>12994</v>
          </cell>
          <cell r="F73">
            <v>104559</v>
          </cell>
          <cell r="G73">
            <v>53617</v>
          </cell>
          <cell r="H73">
            <v>64032</v>
          </cell>
          <cell r="I73">
            <v>57663</v>
          </cell>
          <cell r="J73">
            <v>36481</v>
          </cell>
          <cell r="K73">
            <v>40793</v>
          </cell>
          <cell r="L73">
            <v>36448</v>
          </cell>
          <cell r="M73">
            <v>27318</v>
          </cell>
          <cell r="N73">
            <v>23239</v>
          </cell>
          <cell r="O73">
            <v>21215</v>
          </cell>
          <cell r="P73">
            <v>9163</v>
          </cell>
          <cell r="Q73">
            <v>158176</v>
          </cell>
          <cell r="R73">
            <v>9308</v>
          </cell>
          <cell r="S73">
            <v>23223</v>
          </cell>
          <cell r="T73">
            <v>129132</v>
          </cell>
          <cell r="U73">
            <v>15129</v>
          </cell>
          <cell r="V73">
            <v>16185</v>
          </cell>
          <cell r="W73">
            <v>679</v>
          </cell>
        </row>
        <row r="74">
          <cell r="A74" t="str">
            <v>VT2009</v>
          </cell>
          <cell r="B74">
            <v>171801</v>
          </cell>
          <cell r="C74">
            <v>158953</v>
          </cell>
          <cell r="D74">
            <v>1198</v>
          </cell>
          <cell r="E74">
            <v>11650</v>
          </cell>
          <cell r="F74">
            <v>105689</v>
          </cell>
          <cell r="G74">
            <v>53386</v>
          </cell>
          <cell r="H74">
            <v>64953</v>
          </cell>
          <cell r="I74">
            <v>57172</v>
          </cell>
          <cell r="J74">
            <v>36950</v>
          </cell>
          <cell r="K74">
            <v>41303</v>
          </cell>
          <cell r="L74">
            <v>36672</v>
          </cell>
          <cell r="M74">
            <v>27714</v>
          </cell>
          <cell r="N74">
            <v>23650</v>
          </cell>
          <cell r="O74">
            <v>20500</v>
          </cell>
          <cell r="P74">
            <v>9236</v>
          </cell>
          <cell r="Q74">
            <v>159075</v>
          </cell>
          <cell r="R74">
            <v>12726</v>
          </cell>
          <cell r="S74">
            <v>23754</v>
          </cell>
          <cell r="T74">
            <v>131182</v>
          </cell>
          <cell r="U74">
            <v>16865</v>
          </cell>
          <cell r="V74">
            <v>16753</v>
          </cell>
          <cell r="W74">
            <v>656</v>
          </cell>
        </row>
        <row r="75">
          <cell r="A75" t="str">
            <v>VT2010</v>
          </cell>
          <cell r="B75">
            <v>194293</v>
          </cell>
          <cell r="C75">
            <v>182499</v>
          </cell>
          <cell r="D75">
            <v>484</v>
          </cell>
          <cell r="E75">
            <v>11310</v>
          </cell>
          <cell r="F75">
            <v>121897</v>
          </cell>
          <cell r="G75">
            <v>65201</v>
          </cell>
          <cell r="H75">
            <v>79457</v>
          </cell>
          <cell r="I75">
            <v>65950</v>
          </cell>
          <cell r="J75">
            <v>41691</v>
          </cell>
          <cell r="K75">
            <v>49765</v>
          </cell>
          <cell r="L75">
            <v>41776</v>
          </cell>
          <cell r="M75">
            <v>30356</v>
          </cell>
          <cell r="N75">
            <v>29692</v>
          </cell>
          <cell r="O75">
            <v>24174</v>
          </cell>
          <cell r="P75">
            <v>11335</v>
          </cell>
          <cell r="Q75">
            <v>187098</v>
          </cell>
          <cell r="R75">
            <v>7195</v>
          </cell>
          <cell r="S75">
            <v>27741</v>
          </cell>
          <cell r="T75">
            <v>145669</v>
          </cell>
          <cell r="U75">
            <v>20881</v>
          </cell>
          <cell r="V75">
            <v>16825</v>
          </cell>
          <cell r="W75">
            <v>646</v>
          </cell>
        </row>
        <row r="76">
          <cell r="A76" t="str">
            <v>VT2011</v>
          </cell>
          <cell r="B76">
            <v>199382</v>
          </cell>
          <cell r="C76">
            <v>184064</v>
          </cell>
          <cell r="D76">
            <v>338</v>
          </cell>
          <cell r="E76">
            <v>14980</v>
          </cell>
          <cell r="F76">
            <v>125742</v>
          </cell>
          <cell r="G76">
            <v>66764</v>
          </cell>
          <cell r="H76">
            <v>81667</v>
          </cell>
          <cell r="I76">
            <v>67484</v>
          </cell>
          <cell r="J76">
            <v>43355</v>
          </cell>
          <cell r="K76">
            <v>51183</v>
          </cell>
          <cell r="L76">
            <v>42718</v>
          </cell>
          <cell r="M76">
            <v>31841</v>
          </cell>
          <cell r="N76">
            <v>30484</v>
          </cell>
          <cell r="O76">
            <v>24766</v>
          </cell>
          <cell r="P76">
            <v>11514</v>
          </cell>
          <cell r="Q76">
            <v>192506</v>
          </cell>
          <cell r="R76">
            <v>6876</v>
          </cell>
          <cell r="S76">
            <v>28485</v>
          </cell>
          <cell r="T76">
            <v>149087</v>
          </cell>
          <cell r="U76">
            <v>21810</v>
          </cell>
          <cell r="V76">
            <v>15974</v>
          </cell>
          <cell r="W76">
            <v>639</v>
          </cell>
        </row>
        <row r="77">
          <cell r="A77" t="str">
            <v>VT2012</v>
          </cell>
          <cell r="B77">
            <v>202211</v>
          </cell>
          <cell r="C77">
            <v>186942</v>
          </cell>
          <cell r="D77">
            <v>234</v>
          </cell>
          <cell r="E77">
            <v>15035</v>
          </cell>
          <cell r="F77">
            <v>129844</v>
          </cell>
          <cell r="G77">
            <v>68864</v>
          </cell>
          <cell r="H77">
            <v>84697</v>
          </cell>
          <cell r="I77">
            <v>70056</v>
          </cell>
          <cell r="J77">
            <v>43955</v>
          </cell>
          <cell r="K77">
            <v>52825</v>
          </cell>
          <cell r="L77">
            <v>44448</v>
          </cell>
          <cell r="M77">
            <v>32571</v>
          </cell>
          <cell r="N77">
            <v>31872</v>
          </cell>
          <cell r="O77">
            <v>25608</v>
          </cell>
          <cell r="P77">
            <v>11384</v>
          </cell>
          <cell r="Q77">
            <v>198708</v>
          </cell>
          <cell r="R77">
            <v>3503</v>
          </cell>
          <cell r="S77">
            <v>28235</v>
          </cell>
          <cell r="T77">
            <v>152430</v>
          </cell>
          <cell r="U77">
            <v>21546</v>
          </cell>
          <cell r="V77">
            <v>16379</v>
          </cell>
          <cell r="W77">
            <v>688</v>
          </cell>
        </row>
        <row r="78">
          <cell r="A78" t="str">
            <v>VT2013</v>
          </cell>
          <cell r="B78">
            <v>209052</v>
          </cell>
          <cell r="C78">
            <v>193156</v>
          </cell>
          <cell r="D78">
            <v>0</v>
          </cell>
          <cell r="E78">
            <v>15896</v>
          </cell>
          <cell r="F78">
            <v>133402</v>
          </cell>
          <cell r="G78">
            <v>71337</v>
          </cell>
          <cell r="H78">
            <v>87360</v>
          </cell>
          <cell r="I78">
            <v>73445</v>
          </cell>
          <cell r="J78">
            <v>43934</v>
          </cell>
          <cell r="K78">
            <v>54557</v>
          </cell>
          <cell r="L78">
            <v>46487</v>
          </cell>
          <cell r="M78">
            <v>32358</v>
          </cell>
          <cell r="N78">
            <v>32803</v>
          </cell>
          <cell r="O78">
            <v>26958</v>
          </cell>
          <cell r="P78">
            <v>11576</v>
          </cell>
          <cell r="Q78">
            <v>204739</v>
          </cell>
          <cell r="R78">
            <v>4313</v>
          </cell>
          <cell r="S78">
            <v>29507</v>
          </cell>
          <cell r="T78">
            <v>155439</v>
          </cell>
          <cell r="U78">
            <v>24102</v>
          </cell>
          <cell r="V78">
            <v>15236</v>
          </cell>
          <cell r="W78">
            <v>625</v>
          </cell>
        </row>
        <row r="79">
          <cell r="A79" t="str">
            <v>VT2014</v>
          </cell>
          <cell r="B79">
            <v>218862</v>
          </cell>
          <cell r="C79">
            <v>205314</v>
          </cell>
          <cell r="D79">
            <v>0</v>
          </cell>
          <cell r="E79">
            <v>13548</v>
          </cell>
          <cell r="F79">
            <v>139077</v>
          </cell>
          <cell r="G79">
            <v>74925</v>
          </cell>
          <cell r="H79">
            <v>89215</v>
          </cell>
          <cell r="I79">
            <v>78979</v>
          </cell>
          <cell r="J79">
            <v>45808</v>
          </cell>
          <cell r="K79">
            <v>55876</v>
          </cell>
          <cell r="L79">
            <v>49944</v>
          </cell>
          <cell r="M79">
            <v>33257</v>
          </cell>
          <cell r="N79">
            <v>33339</v>
          </cell>
          <cell r="O79">
            <v>29035</v>
          </cell>
          <cell r="P79">
            <v>12551</v>
          </cell>
          <cell r="Q79">
            <v>214002</v>
          </cell>
          <cell r="R79">
            <v>4860</v>
          </cell>
          <cell r="S79">
            <v>32911</v>
          </cell>
          <cell r="T79">
            <v>159343</v>
          </cell>
          <cell r="U79">
            <v>26608</v>
          </cell>
          <cell r="V79">
            <v>14034</v>
          </cell>
          <cell r="W79">
            <v>570</v>
          </cell>
        </row>
        <row r="80">
          <cell r="A80" t="str">
            <v>VT2015</v>
          </cell>
          <cell r="B80">
            <v>222293</v>
          </cell>
          <cell r="C80">
            <v>208082</v>
          </cell>
          <cell r="D80">
            <v>0</v>
          </cell>
          <cell r="E80">
            <v>14211</v>
          </cell>
          <cell r="F80">
            <v>139981</v>
          </cell>
          <cell r="G80">
            <v>76725</v>
          </cell>
          <cell r="H80">
            <v>87262</v>
          </cell>
          <cell r="I80">
            <v>82355</v>
          </cell>
          <cell r="J80">
            <v>47089</v>
          </cell>
          <cell r="K80">
            <v>54444</v>
          </cell>
          <cell r="L80">
            <v>51679</v>
          </cell>
          <cell r="M80">
            <v>33858</v>
          </cell>
          <cell r="N80">
            <v>32818</v>
          </cell>
          <cell r="O80">
            <v>30676</v>
          </cell>
          <cell r="P80">
            <v>13231</v>
          </cell>
          <cell r="Q80">
            <v>216706</v>
          </cell>
          <cell r="R80">
            <v>5587</v>
          </cell>
          <cell r="S80">
            <v>34645</v>
          </cell>
          <cell r="T80">
            <v>160378</v>
          </cell>
          <cell r="U80">
            <v>27270</v>
          </cell>
          <cell r="V80">
            <v>13783</v>
          </cell>
          <cell r="W80">
            <v>559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zoomScale="85" zoomScaleNormal="85" zoomScalePageLayoutView="0" workbookViewId="0" topLeftCell="A1">
      <selection activeCell="M26" sqref="M26"/>
    </sheetView>
  </sheetViews>
  <sheetFormatPr defaultColWidth="18.8515625" defaultRowHeight="12.75"/>
  <cols>
    <col min="1" max="1" width="13.140625" style="16" bestFit="1" customWidth="1"/>
    <col min="2" max="2" width="9.28125" style="26" bestFit="1" customWidth="1"/>
    <col min="3" max="3" width="11.28125" style="26" bestFit="1" customWidth="1"/>
    <col min="4" max="4" width="12.28125" style="26" bestFit="1" customWidth="1"/>
    <col min="5" max="5" width="12.7109375" style="26" bestFit="1" customWidth="1"/>
    <col min="6" max="13" width="9.28125" style="26" bestFit="1" customWidth="1"/>
    <col min="14" max="14" width="10.7109375" style="26" customWidth="1"/>
    <col min="15" max="15" width="12.57421875" style="26" customWidth="1"/>
    <col min="16" max="16" width="11.00390625" style="26" bestFit="1" customWidth="1"/>
    <col min="17" max="17" width="9.28125" style="26" bestFit="1" customWidth="1"/>
    <col min="18" max="18" width="9.421875" style="26" bestFit="1" customWidth="1"/>
    <col min="19" max="20" width="9.28125" style="26" bestFit="1" customWidth="1"/>
    <col min="21" max="21" width="9.421875" style="26" bestFit="1" customWidth="1"/>
    <col min="22" max="22" width="7.57421875" style="26" bestFit="1" customWidth="1"/>
    <col min="23" max="23" width="9.28125" style="26" bestFit="1" customWidth="1"/>
    <col min="24" max="16384" width="18.8515625" style="3" customWidth="1"/>
  </cols>
  <sheetData>
    <row r="1" spans="1:23" s="16" customFormat="1" ht="38.25">
      <c r="A1" s="24" t="s">
        <v>33</v>
      </c>
      <c r="B1" s="25" t="s">
        <v>34</v>
      </c>
      <c r="C1" s="25" t="s">
        <v>36</v>
      </c>
      <c r="D1" s="25" t="s">
        <v>37</v>
      </c>
      <c r="E1" s="25" t="s">
        <v>38</v>
      </c>
      <c r="F1" s="25" t="s">
        <v>41</v>
      </c>
      <c r="G1" s="25" t="s">
        <v>42</v>
      </c>
      <c r="H1" s="25" t="s">
        <v>43</v>
      </c>
      <c r="I1" s="25" t="s">
        <v>44</v>
      </c>
      <c r="J1" s="25" t="s">
        <v>45</v>
      </c>
      <c r="K1" s="25" t="s">
        <v>53</v>
      </c>
      <c r="L1" s="25" t="s">
        <v>54</v>
      </c>
      <c r="M1" s="25" t="s">
        <v>55</v>
      </c>
      <c r="N1" s="25" t="s">
        <v>56</v>
      </c>
      <c r="O1" s="25" t="s">
        <v>57</v>
      </c>
      <c r="P1" s="25" t="s">
        <v>58</v>
      </c>
      <c r="Q1" s="25" t="s">
        <v>39</v>
      </c>
      <c r="R1" s="25" t="s">
        <v>40</v>
      </c>
      <c r="S1" s="25" t="s">
        <v>35</v>
      </c>
      <c r="T1" s="25" t="s">
        <v>46</v>
      </c>
      <c r="U1" s="25" t="s">
        <v>47</v>
      </c>
      <c r="V1" s="25" t="s">
        <v>6</v>
      </c>
      <c r="W1" s="25" t="s">
        <v>7</v>
      </c>
    </row>
    <row r="2" spans="1:23" ht="12.75">
      <c r="A2" s="33" t="s">
        <v>85</v>
      </c>
      <c r="B2" s="34">
        <v>137814</v>
      </c>
      <c r="C2" s="34">
        <v>0</v>
      </c>
      <c r="D2" s="34">
        <v>0</v>
      </c>
      <c r="E2" s="34">
        <v>0</v>
      </c>
      <c r="F2" s="34">
        <v>81024</v>
      </c>
      <c r="G2" s="34">
        <v>56790</v>
      </c>
      <c r="H2" s="34">
        <v>96732</v>
      </c>
      <c r="I2" s="34">
        <v>30736</v>
      </c>
      <c r="J2" s="34">
        <v>10346</v>
      </c>
      <c r="K2" s="34">
        <v>55590</v>
      </c>
      <c r="L2" s="34">
        <v>18234</v>
      </c>
      <c r="M2" s="34">
        <v>7200</v>
      </c>
      <c r="N2" s="34">
        <v>41142</v>
      </c>
      <c r="O2" s="34">
        <v>12502</v>
      </c>
      <c r="P2" s="34">
        <v>3146</v>
      </c>
      <c r="Q2" s="34">
        <v>0</v>
      </c>
      <c r="R2" s="34">
        <v>0</v>
      </c>
      <c r="S2" s="34">
        <v>137814</v>
      </c>
      <c r="T2" s="34">
        <v>0</v>
      </c>
      <c r="U2" s="34">
        <v>0</v>
      </c>
      <c r="V2" s="34">
        <v>0</v>
      </c>
      <c r="W2" s="34">
        <v>1438</v>
      </c>
    </row>
    <row r="3" spans="1:23" ht="12.75">
      <c r="A3" s="33" t="s">
        <v>83</v>
      </c>
      <c r="B3" s="34">
        <v>137375</v>
      </c>
      <c r="C3" s="34">
        <v>0</v>
      </c>
      <c r="D3" s="34">
        <v>0</v>
      </c>
      <c r="E3" s="34">
        <v>0</v>
      </c>
      <c r="F3" s="34">
        <v>81380</v>
      </c>
      <c r="G3" s="34">
        <v>55995</v>
      </c>
      <c r="H3" s="34">
        <v>96808</v>
      </c>
      <c r="I3" s="34">
        <v>30212</v>
      </c>
      <c r="J3" s="34">
        <v>10355</v>
      </c>
      <c r="K3" s="34">
        <v>55481</v>
      </c>
      <c r="L3" s="34">
        <v>18430</v>
      </c>
      <c r="M3" s="34">
        <v>7469</v>
      </c>
      <c r="N3" s="34">
        <v>41327</v>
      </c>
      <c r="O3" s="34">
        <v>11782</v>
      </c>
      <c r="P3" s="34">
        <v>2886</v>
      </c>
      <c r="Q3" s="34">
        <v>0</v>
      </c>
      <c r="R3" s="34">
        <v>0</v>
      </c>
      <c r="S3" s="34">
        <v>137375</v>
      </c>
      <c r="T3" s="34">
        <v>0</v>
      </c>
      <c r="U3" s="34">
        <v>0</v>
      </c>
      <c r="V3" s="34">
        <v>0</v>
      </c>
      <c r="W3" s="34">
        <v>1419</v>
      </c>
    </row>
    <row r="4" spans="1:23" ht="12.75">
      <c r="A4" s="33" t="s">
        <v>81</v>
      </c>
      <c r="B4" s="34">
        <v>137239</v>
      </c>
      <c r="C4" s="34">
        <v>0</v>
      </c>
      <c r="D4" s="34">
        <v>0</v>
      </c>
      <c r="E4" s="34">
        <v>0</v>
      </c>
      <c r="F4" s="34">
        <v>83094</v>
      </c>
      <c r="G4" s="34">
        <v>54145</v>
      </c>
      <c r="H4" s="34">
        <v>94505</v>
      </c>
      <c r="I4" s="34">
        <v>30862</v>
      </c>
      <c r="J4" s="34">
        <v>11872</v>
      </c>
      <c r="K4" s="34">
        <v>54820</v>
      </c>
      <c r="L4" s="34">
        <v>19369</v>
      </c>
      <c r="M4" s="34">
        <v>8905</v>
      </c>
      <c r="N4" s="34">
        <v>39685</v>
      </c>
      <c r="O4" s="34">
        <v>11493</v>
      </c>
      <c r="P4" s="34">
        <v>2967</v>
      </c>
      <c r="Q4" s="34">
        <v>0</v>
      </c>
      <c r="R4" s="34">
        <v>0</v>
      </c>
      <c r="S4" s="34">
        <v>137239</v>
      </c>
      <c r="T4" s="34">
        <v>0</v>
      </c>
      <c r="U4" s="34">
        <v>0</v>
      </c>
      <c r="V4" s="34">
        <v>0</v>
      </c>
      <c r="W4" s="34">
        <v>1303</v>
      </c>
    </row>
    <row r="5" spans="1:23" ht="12.75">
      <c r="A5" s="33" t="s">
        <v>79</v>
      </c>
      <c r="B5" s="34">
        <v>124927</v>
      </c>
      <c r="C5" s="34">
        <v>0</v>
      </c>
      <c r="D5" s="34">
        <v>0</v>
      </c>
      <c r="E5" s="34">
        <v>0</v>
      </c>
      <c r="F5" s="34">
        <v>76200</v>
      </c>
      <c r="G5" s="34">
        <v>48727</v>
      </c>
      <c r="H5" s="34">
        <v>85690</v>
      </c>
      <c r="I5" s="34">
        <v>27784</v>
      </c>
      <c r="J5" s="34">
        <v>11453</v>
      </c>
      <c r="K5" s="34">
        <v>50026</v>
      </c>
      <c r="L5" s="34">
        <v>17650</v>
      </c>
      <c r="M5" s="34">
        <v>8524</v>
      </c>
      <c r="N5" s="34">
        <v>35664</v>
      </c>
      <c r="O5" s="34">
        <v>10134</v>
      </c>
      <c r="P5" s="34">
        <v>2929</v>
      </c>
      <c r="Q5" s="34">
        <v>0</v>
      </c>
      <c r="R5" s="34">
        <v>0</v>
      </c>
      <c r="S5" s="34">
        <v>124927</v>
      </c>
      <c r="T5" s="34">
        <v>0</v>
      </c>
      <c r="U5" s="34">
        <v>0</v>
      </c>
      <c r="V5" s="34">
        <v>0</v>
      </c>
      <c r="W5" s="34">
        <v>1395</v>
      </c>
    </row>
    <row r="6" spans="1:23" ht="12.75">
      <c r="A6" s="33" t="s">
        <v>77</v>
      </c>
      <c r="B6" s="34">
        <v>114428</v>
      </c>
      <c r="C6" s="34">
        <v>0</v>
      </c>
      <c r="D6" s="34">
        <v>0</v>
      </c>
      <c r="E6" s="34">
        <v>0</v>
      </c>
      <c r="F6" s="34">
        <v>69772</v>
      </c>
      <c r="G6" s="34">
        <v>44656</v>
      </c>
      <c r="H6" s="34">
        <v>78282</v>
      </c>
      <c r="I6" s="34">
        <v>25080</v>
      </c>
      <c r="J6" s="34">
        <v>11066</v>
      </c>
      <c r="K6" s="34">
        <v>45666</v>
      </c>
      <c r="L6" s="34">
        <v>15886</v>
      </c>
      <c r="M6" s="34">
        <v>8220</v>
      </c>
      <c r="N6" s="34">
        <v>32616</v>
      </c>
      <c r="O6" s="34">
        <v>9194</v>
      </c>
      <c r="P6" s="34">
        <v>2846</v>
      </c>
      <c r="Q6" s="34">
        <v>0</v>
      </c>
      <c r="R6" s="34">
        <v>0</v>
      </c>
      <c r="S6" s="34">
        <v>114428</v>
      </c>
      <c r="T6" s="34">
        <v>0</v>
      </c>
      <c r="U6" s="34">
        <v>0</v>
      </c>
      <c r="V6" s="34">
        <v>0</v>
      </c>
      <c r="W6" s="34">
        <v>1439</v>
      </c>
    </row>
    <row r="7" spans="1:23" ht="12.75">
      <c r="A7" s="33" t="s">
        <v>75</v>
      </c>
      <c r="B7" s="34">
        <v>117129</v>
      </c>
      <c r="C7" s="34">
        <v>0</v>
      </c>
      <c r="D7" s="34">
        <v>0</v>
      </c>
      <c r="E7" s="34">
        <v>0</v>
      </c>
      <c r="F7" s="34">
        <v>70381</v>
      </c>
      <c r="G7" s="34">
        <v>46748</v>
      </c>
      <c r="H7" s="34">
        <v>79797</v>
      </c>
      <c r="I7" s="34">
        <v>25666</v>
      </c>
      <c r="J7" s="34">
        <v>11666</v>
      </c>
      <c r="K7" s="34">
        <v>45770</v>
      </c>
      <c r="L7" s="34">
        <v>16006</v>
      </c>
      <c r="M7" s="34">
        <v>8605</v>
      </c>
      <c r="N7" s="34">
        <v>34027</v>
      </c>
      <c r="O7" s="34">
        <v>9660</v>
      </c>
      <c r="P7" s="34">
        <v>3061</v>
      </c>
      <c r="Q7" s="34">
        <v>0</v>
      </c>
      <c r="R7" s="34">
        <v>0</v>
      </c>
      <c r="S7" s="34">
        <v>117129</v>
      </c>
      <c r="T7" s="34">
        <v>0</v>
      </c>
      <c r="U7" s="34">
        <v>0</v>
      </c>
      <c r="V7" s="34">
        <v>0</v>
      </c>
      <c r="W7" s="34">
        <v>1549</v>
      </c>
    </row>
    <row r="8" spans="1:23" ht="12.75">
      <c r="A8" s="33" t="s">
        <v>73</v>
      </c>
      <c r="B8" s="39">
        <v>114488</v>
      </c>
      <c r="C8" s="39">
        <v>0</v>
      </c>
      <c r="D8" s="39">
        <v>0</v>
      </c>
      <c r="E8" s="39">
        <v>0</v>
      </c>
      <c r="F8" s="39">
        <v>69072</v>
      </c>
      <c r="G8" s="39">
        <v>45416</v>
      </c>
      <c r="H8" s="39">
        <v>77716</v>
      </c>
      <c r="I8" s="39">
        <v>25301</v>
      </c>
      <c r="J8" s="39">
        <v>11471</v>
      </c>
      <c r="K8" s="39">
        <v>44922</v>
      </c>
      <c r="L8" s="39">
        <v>15685</v>
      </c>
      <c r="M8" s="39">
        <v>8465</v>
      </c>
      <c r="N8" s="39">
        <v>32794</v>
      </c>
      <c r="O8" s="39">
        <v>9616</v>
      </c>
      <c r="P8" s="39">
        <v>3006</v>
      </c>
      <c r="Q8" s="39">
        <v>0</v>
      </c>
      <c r="R8" s="39">
        <v>0</v>
      </c>
      <c r="S8" s="39">
        <v>114488</v>
      </c>
      <c r="T8" s="39">
        <v>0</v>
      </c>
      <c r="U8" s="39">
        <v>0</v>
      </c>
      <c r="V8" s="39">
        <v>0</v>
      </c>
      <c r="W8" s="39">
        <v>1665</v>
      </c>
    </row>
    <row r="9" spans="1:23" ht="12.75">
      <c r="A9" s="33" t="s">
        <v>69</v>
      </c>
      <c r="B9" s="39">
        <v>118798</v>
      </c>
      <c r="C9" s="39">
        <v>0</v>
      </c>
      <c r="D9" s="39">
        <v>0</v>
      </c>
      <c r="E9" s="39">
        <v>0</v>
      </c>
      <c r="F9" s="39">
        <v>71107</v>
      </c>
      <c r="G9" s="39">
        <v>47691</v>
      </c>
      <c r="H9" s="39">
        <v>81638</v>
      </c>
      <c r="I9" s="39">
        <v>26063</v>
      </c>
      <c r="J9" s="39">
        <v>11097</v>
      </c>
      <c r="K9" s="39">
        <v>46782</v>
      </c>
      <c r="L9" s="39">
        <v>16291</v>
      </c>
      <c r="M9" s="39">
        <v>8034</v>
      </c>
      <c r="N9" s="39">
        <v>34856</v>
      </c>
      <c r="O9" s="39">
        <v>9772</v>
      </c>
      <c r="P9" s="39">
        <v>3063</v>
      </c>
      <c r="Q9" s="39">
        <v>0</v>
      </c>
      <c r="R9" s="39">
        <v>0</v>
      </c>
      <c r="S9" s="39">
        <v>118798</v>
      </c>
      <c r="T9" s="39">
        <v>0</v>
      </c>
      <c r="U9" s="39">
        <v>0</v>
      </c>
      <c r="V9" s="39">
        <v>0</v>
      </c>
      <c r="W9" s="39">
        <v>1718</v>
      </c>
    </row>
    <row r="10" spans="1:23" ht="12.75">
      <c r="A10" s="33" t="s">
        <v>59</v>
      </c>
      <c r="B10" s="39">
        <v>120277</v>
      </c>
      <c r="C10" s="39">
        <v>0</v>
      </c>
      <c r="D10" s="39">
        <v>0</v>
      </c>
      <c r="E10" s="39">
        <v>0</v>
      </c>
      <c r="F10" s="39">
        <v>71179</v>
      </c>
      <c r="G10" s="39">
        <v>49098</v>
      </c>
      <c r="H10" s="39">
        <v>83916</v>
      </c>
      <c r="I10" s="39">
        <v>25725</v>
      </c>
      <c r="J10" s="39">
        <v>10636</v>
      </c>
      <c r="K10" s="39">
        <v>47548</v>
      </c>
      <c r="L10" s="39">
        <v>15988</v>
      </c>
      <c r="M10" s="39">
        <v>7643</v>
      </c>
      <c r="N10" s="39">
        <v>36368</v>
      </c>
      <c r="O10" s="39">
        <v>9737</v>
      </c>
      <c r="P10" s="39">
        <v>2993</v>
      </c>
      <c r="Q10" s="39">
        <v>0</v>
      </c>
      <c r="R10" s="39">
        <v>0</v>
      </c>
      <c r="S10" s="39">
        <v>120277</v>
      </c>
      <c r="T10" s="39">
        <v>0</v>
      </c>
      <c r="U10" s="39">
        <v>0</v>
      </c>
      <c r="V10" s="39">
        <v>0</v>
      </c>
      <c r="W10" s="39">
        <v>1688</v>
      </c>
    </row>
    <row r="11" spans="1:23" ht="12.75">
      <c r="A11" s="33" t="s">
        <v>24</v>
      </c>
      <c r="B11" s="39">
        <v>109540</v>
      </c>
      <c r="C11" s="39">
        <v>78197</v>
      </c>
      <c r="D11" s="39">
        <v>31202</v>
      </c>
      <c r="E11" s="39">
        <v>141</v>
      </c>
      <c r="F11" s="39">
        <v>65327</v>
      </c>
      <c r="G11" s="39">
        <v>42966</v>
      </c>
      <c r="H11" s="39">
        <v>77108</v>
      </c>
      <c r="I11" s="39">
        <v>22110</v>
      </c>
      <c r="J11" s="39">
        <v>9075</v>
      </c>
      <c r="K11" s="39">
        <v>44860</v>
      </c>
      <c r="L11" s="39">
        <v>13824</v>
      </c>
      <c r="M11" s="39">
        <v>6643</v>
      </c>
      <c r="N11" s="39">
        <v>32248</v>
      </c>
      <c r="O11" s="39">
        <v>8286</v>
      </c>
      <c r="P11" s="39">
        <v>2432</v>
      </c>
      <c r="Q11" s="39">
        <v>108293</v>
      </c>
      <c r="R11" s="39">
        <v>1247</v>
      </c>
      <c r="S11" s="39">
        <v>109540</v>
      </c>
      <c r="T11" s="39">
        <v>0</v>
      </c>
      <c r="U11" s="39">
        <v>0</v>
      </c>
      <c r="V11" s="39">
        <v>0</v>
      </c>
      <c r="W11" s="39">
        <v>1775</v>
      </c>
    </row>
    <row r="12" spans="1:23" ht="12.75">
      <c r="A12" s="33" t="s">
        <v>2</v>
      </c>
      <c r="B12" s="39">
        <v>259285</v>
      </c>
      <c r="C12" s="39">
        <v>229501</v>
      </c>
      <c r="D12" s="39">
        <v>19289</v>
      </c>
      <c r="E12" s="39">
        <v>10495</v>
      </c>
      <c r="F12" s="39">
        <v>162545</v>
      </c>
      <c r="G12" s="39">
        <v>92273</v>
      </c>
      <c r="H12" s="39">
        <v>127323</v>
      </c>
      <c r="I12" s="39">
        <v>73616</v>
      </c>
      <c r="J12" s="39">
        <v>53879</v>
      </c>
      <c r="K12" s="39">
        <v>75490</v>
      </c>
      <c r="L12" s="39">
        <v>46356</v>
      </c>
      <c r="M12" s="39">
        <v>40699</v>
      </c>
      <c r="N12" s="39">
        <v>51833</v>
      </c>
      <c r="O12" s="39">
        <v>27260</v>
      </c>
      <c r="P12" s="39">
        <v>13180</v>
      </c>
      <c r="Q12" s="39">
        <v>254818</v>
      </c>
      <c r="R12" s="39">
        <v>4467</v>
      </c>
      <c r="S12" s="39">
        <v>79399</v>
      </c>
      <c r="T12" s="39">
        <v>134985</v>
      </c>
      <c r="U12" s="39">
        <v>44901</v>
      </c>
      <c r="V12" s="39">
        <v>17370</v>
      </c>
      <c r="W12" s="39">
        <v>3161</v>
      </c>
    </row>
    <row r="13" spans="1:23" ht="12.75">
      <c r="A13" s="33" t="s">
        <v>1</v>
      </c>
      <c r="B13" s="39">
        <v>292391</v>
      </c>
      <c r="C13" s="39">
        <v>277224</v>
      </c>
      <c r="D13" s="39">
        <v>5455</v>
      </c>
      <c r="E13" s="39">
        <v>9712</v>
      </c>
      <c r="F13" s="39">
        <v>172142</v>
      </c>
      <c r="G13" s="39">
        <v>98547</v>
      </c>
      <c r="H13" s="39">
        <v>134513</v>
      </c>
      <c r="I13" s="39">
        <v>76372</v>
      </c>
      <c r="J13" s="39">
        <v>59804</v>
      </c>
      <c r="K13" s="39">
        <v>79282</v>
      </c>
      <c r="L13" s="39">
        <v>48148</v>
      </c>
      <c r="M13" s="39">
        <v>44712</v>
      </c>
      <c r="N13" s="39">
        <v>55231</v>
      </c>
      <c r="O13" s="39">
        <v>28224</v>
      </c>
      <c r="P13" s="39">
        <v>15092</v>
      </c>
      <c r="Q13" s="39">
        <v>270689</v>
      </c>
      <c r="R13" s="39">
        <v>21702</v>
      </c>
      <c r="S13" s="39">
        <v>98869</v>
      </c>
      <c r="T13" s="39">
        <v>145488</v>
      </c>
      <c r="U13" s="39">
        <v>48034</v>
      </c>
      <c r="V13" s="39">
        <v>18658</v>
      </c>
      <c r="W13" s="39">
        <v>3226</v>
      </c>
    </row>
    <row r="14" spans="1:23" ht="12.75">
      <c r="A14" s="33" t="s">
        <v>28</v>
      </c>
      <c r="B14" s="39">
        <v>328268</v>
      </c>
      <c r="C14" s="39">
        <v>315458</v>
      </c>
      <c r="D14" s="39">
        <v>1206</v>
      </c>
      <c r="E14" s="39">
        <v>11604</v>
      </c>
      <c r="F14" s="39">
        <v>197887</v>
      </c>
      <c r="G14" s="39">
        <v>121157</v>
      </c>
      <c r="H14" s="39">
        <v>162516</v>
      </c>
      <c r="I14" s="39">
        <v>89603</v>
      </c>
      <c r="J14" s="39">
        <v>66925</v>
      </c>
      <c r="K14" s="39">
        <v>93864</v>
      </c>
      <c r="L14" s="39">
        <v>55416</v>
      </c>
      <c r="M14" s="39">
        <v>48607</v>
      </c>
      <c r="N14" s="39">
        <v>68652</v>
      </c>
      <c r="O14" s="39">
        <v>34187</v>
      </c>
      <c r="P14" s="39">
        <v>18318</v>
      </c>
      <c r="Q14" s="39">
        <v>319044</v>
      </c>
      <c r="R14" s="39">
        <v>9224</v>
      </c>
      <c r="S14" s="39">
        <v>117037</v>
      </c>
      <c r="T14" s="39">
        <v>157948</v>
      </c>
      <c r="U14" s="39">
        <v>53283</v>
      </c>
      <c r="V14" s="39">
        <v>18471</v>
      </c>
      <c r="W14" s="39">
        <v>3227</v>
      </c>
    </row>
    <row r="15" spans="1:23" ht="12.75">
      <c r="A15" s="33" t="s">
        <v>96</v>
      </c>
      <c r="B15" s="39">
        <v>340634</v>
      </c>
      <c r="C15" s="39">
        <v>327575</v>
      </c>
      <c r="D15" s="39">
        <v>749</v>
      </c>
      <c r="E15" s="39">
        <v>12310</v>
      </c>
      <c r="F15" s="39">
        <v>206055</v>
      </c>
      <c r="G15" s="39">
        <v>125446</v>
      </c>
      <c r="H15" s="39">
        <v>173110</v>
      </c>
      <c r="I15" s="39">
        <v>91983</v>
      </c>
      <c r="J15" s="39">
        <v>66408</v>
      </c>
      <c r="K15" s="39">
        <v>99904</v>
      </c>
      <c r="L15" s="39">
        <v>57123</v>
      </c>
      <c r="M15" s="39">
        <v>49028</v>
      </c>
      <c r="N15" s="39">
        <v>73206</v>
      </c>
      <c r="O15" s="39">
        <v>34860</v>
      </c>
      <c r="P15" s="39">
        <v>17380</v>
      </c>
      <c r="Q15" s="39">
        <v>331501</v>
      </c>
      <c r="R15" s="39">
        <v>9133</v>
      </c>
      <c r="S15" s="39">
        <v>118017</v>
      </c>
      <c r="T15" s="39">
        <v>159382</v>
      </c>
      <c r="U15" s="39">
        <v>63235</v>
      </c>
      <c r="V15" s="39">
        <v>18432</v>
      </c>
      <c r="W15" s="39">
        <v>3122</v>
      </c>
    </row>
    <row r="16" spans="1:23" ht="12.75">
      <c r="A16" s="33" t="s">
        <v>103</v>
      </c>
      <c r="B16" s="39">
        <v>346230</v>
      </c>
      <c r="C16" s="39">
        <v>333204</v>
      </c>
      <c r="D16" s="39">
        <v>318</v>
      </c>
      <c r="E16" s="39">
        <v>12708</v>
      </c>
      <c r="F16" s="39">
        <v>213290</v>
      </c>
      <c r="G16" s="39">
        <v>126336</v>
      </c>
      <c r="H16" s="39">
        <v>174788</v>
      </c>
      <c r="I16" s="39">
        <v>94009</v>
      </c>
      <c r="J16" s="39">
        <v>70829</v>
      </c>
      <c r="K16" s="39">
        <v>102155</v>
      </c>
      <c r="L16" s="39">
        <v>58615</v>
      </c>
      <c r="M16" s="39">
        <v>52520</v>
      </c>
      <c r="N16" s="39">
        <v>72633</v>
      </c>
      <c r="O16" s="39">
        <v>35394</v>
      </c>
      <c r="P16" s="39">
        <v>18309</v>
      </c>
      <c r="Q16" s="39">
        <v>339626</v>
      </c>
      <c r="R16" s="39">
        <v>6604</v>
      </c>
      <c r="S16" s="39">
        <v>117973</v>
      </c>
      <c r="T16" s="39">
        <v>165855</v>
      </c>
      <c r="U16" s="39">
        <v>62402</v>
      </c>
      <c r="V16" s="39">
        <v>18202</v>
      </c>
      <c r="W16" s="39">
        <v>3290</v>
      </c>
    </row>
    <row r="17" spans="1:23" ht="12.75">
      <c r="A17" s="33" t="s">
        <v>118</v>
      </c>
      <c r="B17" s="39">
        <v>358008</v>
      </c>
      <c r="C17" s="39">
        <v>345064</v>
      </c>
      <c r="D17" s="39">
        <v>261</v>
      </c>
      <c r="E17" s="39">
        <v>12683</v>
      </c>
      <c r="F17" s="39">
        <v>218736</v>
      </c>
      <c r="G17" s="39">
        <v>131320</v>
      </c>
      <c r="H17" s="39">
        <v>180557</v>
      </c>
      <c r="I17" s="39">
        <v>98124</v>
      </c>
      <c r="J17" s="39">
        <v>71375</v>
      </c>
      <c r="K17" s="39">
        <v>105056</v>
      </c>
      <c r="L17" s="39">
        <v>61023</v>
      </c>
      <c r="M17" s="39">
        <v>52657</v>
      </c>
      <c r="N17" s="39">
        <v>75501</v>
      </c>
      <c r="O17" s="39">
        <v>37101</v>
      </c>
      <c r="P17" s="39">
        <v>18718</v>
      </c>
      <c r="Q17" s="39">
        <v>350056</v>
      </c>
      <c r="R17" s="39">
        <v>7952</v>
      </c>
      <c r="S17" s="39">
        <v>128084</v>
      </c>
      <c r="T17" s="39">
        <v>162913</v>
      </c>
      <c r="U17" s="39">
        <v>67011</v>
      </c>
      <c r="V17" s="39">
        <v>17187</v>
      </c>
      <c r="W17" s="39">
        <v>3335</v>
      </c>
    </row>
    <row r="18" spans="1:23" ht="12.75">
      <c r="A18" s="33" t="s">
        <v>122</v>
      </c>
      <c r="B18" s="39">
        <v>381440</v>
      </c>
      <c r="C18" s="39">
        <v>370171</v>
      </c>
      <c r="D18" s="39">
        <v>0</v>
      </c>
      <c r="E18" s="39">
        <v>11269</v>
      </c>
      <c r="F18" s="39">
        <v>230166</v>
      </c>
      <c r="G18" s="39">
        <v>141928</v>
      </c>
      <c r="H18" s="39">
        <v>189928</v>
      </c>
      <c r="I18" s="39">
        <v>108689</v>
      </c>
      <c r="J18" s="39">
        <v>73477</v>
      </c>
      <c r="K18" s="39">
        <v>109799</v>
      </c>
      <c r="L18" s="39">
        <v>66884</v>
      </c>
      <c r="M18" s="39">
        <v>53483</v>
      </c>
      <c r="N18" s="39">
        <v>80129</v>
      </c>
      <c r="O18" s="39">
        <v>41805</v>
      </c>
      <c r="P18" s="39">
        <v>19994</v>
      </c>
      <c r="Q18" s="39">
        <v>372094</v>
      </c>
      <c r="R18" s="39">
        <v>9346</v>
      </c>
      <c r="S18" s="39">
        <v>140157</v>
      </c>
      <c r="T18" s="39">
        <v>166254</v>
      </c>
      <c r="U18" s="39">
        <v>75028</v>
      </c>
      <c r="V18" s="39">
        <v>15476</v>
      </c>
      <c r="W18" s="39">
        <v>3430</v>
      </c>
    </row>
    <row r="19" spans="1:23" ht="12.75">
      <c r="A19" s="33" t="s">
        <v>130</v>
      </c>
      <c r="B19" s="39">
        <v>390970</v>
      </c>
      <c r="C19" s="39">
        <v>380301</v>
      </c>
      <c r="D19" s="39">
        <v>0</v>
      </c>
      <c r="E19" s="39">
        <v>10669</v>
      </c>
      <c r="F19" s="39">
        <v>234589</v>
      </c>
      <c r="G19" s="39">
        <v>146128</v>
      </c>
      <c r="H19" s="39">
        <v>188290</v>
      </c>
      <c r="I19" s="39">
        <v>115807</v>
      </c>
      <c r="J19" s="39">
        <v>76620</v>
      </c>
      <c r="K19" s="39">
        <v>108652</v>
      </c>
      <c r="L19" s="39">
        <v>70778</v>
      </c>
      <c r="M19" s="39">
        <v>55159</v>
      </c>
      <c r="N19" s="39">
        <v>79638</v>
      </c>
      <c r="O19" s="39">
        <v>45029</v>
      </c>
      <c r="P19" s="39">
        <v>21461</v>
      </c>
      <c r="Q19" s="39">
        <v>380717</v>
      </c>
      <c r="R19" s="39">
        <v>10253</v>
      </c>
      <c r="S19" s="39">
        <v>144517</v>
      </c>
      <c r="T19" s="39">
        <v>168219</v>
      </c>
      <c r="U19" s="39">
        <v>78233</v>
      </c>
      <c r="V19" s="39">
        <v>15098</v>
      </c>
      <c r="W19" s="39">
        <v>3292</v>
      </c>
    </row>
    <row r="20" spans="1:23" ht="12.75">
      <c r="A20" s="33" t="s">
        <v>136</v>
      </c>
      <c r="B20" s="39">
        <v>385512</v>
      </c>
      <c r="C20" s="39">
        <v>374363</v>
      </c>
      <c r="D20" s="39">
        <v>0</v>
      </c>
      <c r="E20" s="39">
        <v>11149</v>
      </c>
      <c r="F20" s="39">
        <v>231521</v>
      </c>
      <c r="G20" s="39">
        <v>142380</v>
      </c>
      <c r="H20" s="39">
        <v>180790</v>
      </c>
      <c r="I20" s="39">
        <v>118137</v>
      </c>
      <c r="J20" s="39">
        <v>74974</v>
      </c>
      <c r="K20" s="39">
        <v>104957</v>
      </c>
      <c r="L20" s="39">
        <v>72586</v>
      </c>
      <c r="M20" s="39">
        <v>53978</v>
      </c>
      <c r="N20" s="39">
        <v>75833</v>
      </c>
      <c r="O20" s="39">
        <v>45551</v>
      </c>
      <c r="P20" s="39">
        <v>20996</v>
      </c>
      <c r="Q20" s="39">
        <v>373901</v>
      </c>
      <c r="R20" s="39">
        <v>11611</v>
      </c>
      <c r="S20" s="39">
        <v>146335</v>
      </c>
      <c r="T20" s="39">
        <v>161848</v>
      </c>
      <c r="U20" s="39">
        <v>77329</v>
      </c>
      <c r="V20" s="39">
        <v>14769</v>
      </c>
      <c r="W20" s="39">
        <v>3330</v>
      </c>
    </row>
    <row r="21" spans="1:23" ht="12.75">
      <c r="A21" s="33" t="s">
        <v>137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</row>
    <row r="22" spans="1:23" ht="12.75">
      <c r="A22" s="33" t="s">
        <v>87</v>
      </c>
      <c r="B22" s="39">
        <v>13168</v>
      </c>
      <c r="C22" s="39">
        <v>12697</v>
      </c>
      <c r="D22" s="39">
        <v>1</v>
      </c>
      <c r="E22" s="39">
        <v>470</v>
      </c>
      <c r="F22" s="39">
        <v>130</v>
      </c>
      <c r="G22" s="39">
        <v>244</v>
      </c>
      <c r="H22" s="39">
        <v>124</v>
      </c>
      <c r="I22" s="39">
        <v>214</v>
      </c>
      <c r="J22" s="39">
        <v>36</v>
      </c>
      <c r="K22" s="39">
        <v>60</v>
      </c>
      <c r="L22" s="39">
        <v>59</v>
      </c>
      <c r="M22" s="39">
        <v>11</v>
      </c>
      <c r="N22" s="39">
        <v>64</v>
      </c>
      <c r="O22" s="39">
        <v>155</v>
      </c>
      <c r="P22" s="39">
        <v>25</v>
      </c>
      <c r="Q22" s="39">
        <v>374</v>
      </c>
      <c r="R22" s="39">
        <v>12794</v>
      </c>
      <c r="S22" s="39">
        <v>7200</v>
      </c>
      <c r="T22" s="39">
        <v>1901</v>
      </c>
      <c r="U22" s="39">
        <v>4067</v>
      </c>
      <c r="V22" s="39">
        <v>121</v>
      </c>
      <c r="W22" s="39">
        <v>14</v>
      </c>
    </row>
    <row r="23" spans="1:23" ht="12.75">
      <c r="A23" s="33" t="s">
        <v>60</v>
      </c>
      <c r="B23" s="39">
        <v>37649</v>
      </c>
      <c r="C23" s="39">
        <v>37627</v>
      </c>
      <c r="D23" s="39">
        <v>0</v>
      </c>
      <c r="E23" s="39">
        <v>22</v>
      </c>
      <c r="F23" s="39">
        <v>166</v>
      </c>
      <c r="G23" s="39">
        <v>390</v>
      </c>
      <c r="H23" s="39">
        <v>151</v>
      </c>
      <c r="I23" s="39">
        <v>338</v>
      </c>
      <c r="J23" s="39">
        <v>67</v>
      </c>
      <c r="K23" s="39">
        <v>66</v>
      </c>
      <c r="L23" s="39">
        <v>79</v>
      </c>
      <c r="M23" s="39">
        <v>21</v>
      </c>
      <c r="N23" s="39">
        <v>85</v>
      </c>
      <c r="O23" s="39">
        <v>259</v>
      </c>
      <c r="P23" s="39">
        <v>46</v>
      </c>
      <c r="Q23" s="39">
        <v>556</v>
      </c>
      <c r="R23" s="39">
        <v>37093</v>
      </c>
      <c r="S23" s="39">
        <v>18611</v>
      </c>
      <c r="T23" s="39">
        <v>7247</v>
      </c>
      <c r="U23" s="39">
        <v>11791</v>
      </c>
      <c r="V23" s="39">
        <v>378</v>
      </c>
      <c r="W23" s="39">
        <v>21</v>
      </c>
    </row>
    <row r="24" spans="1:23" ht="12.75">
      <c r="A24" s="33" t="s">
        <v>93</v>
      </c>
      <c r="B24" s="39">
        <v>40429</v>
      </c>
      <c r="C24" s="39">
        <v>40408</v>
      </c>
      <c r="D24" s="39">
        <v>0</v>
      </c>
      <c r="E24" s="39">
        <v>21</v>
      </c>
      <c r="F24" s="39">
        <v>354</v>
      </c>
      <c r="G24" s="39">
        <v>691</v>
      </c>
      <c r="H24" s="39">
        <v>257</v>
      </c>
      <c r="I24" s="39">
        <v>652</v>
      </c>
      <c r="J24" s="39">
        <v>136</v>
      </c>
      <c r="K24" s="39">
        <v>126</v>
      </c>
      <c r="L24" s="39">
        <v>175</v>
      </c>
      <c r="M24" s="39">
        <v>53</v>
      </c>
      <c r="N24" s="39">
        <v>131</v>
      </c>
      <c r="O24" s="39">
        <v>477</v>
      </c>
      <c r="P24" s="39">
        <v>83</v>
      </c>
      <c r="Q24" s="39">
        <v>1045</v>
      </c>
      <c r="R24" s="39">
        <v>39384</v>
      </c>
      <c r="S24" s="39">
        <v>18282</v>
      </c>
      <c r="T24" s="39">
        <v>9879</v>
      </c>
      <c r="U24" s="39">
        <v>12268</v>
      </c>
      <c r="V24" s="39">
        <v>523</v>
      </c>
      <c r="W24" s="39">
        <v>30</v>
      </c>
    </row>
    <row r="25" spans="1:23" ht="12.75">
      <c r="A25" s="33" t="s">
        <v>101</v>
      </c>
      <c r="B25" s="39">
        <v>5772</v>
      </c>
      <c r="C25" s="39">
        <v>5767</v>
      </c>
      <c r="D25" s="39">
        <v>0</v>
      </c>
      <c r="E25" s="39">
        <v>5</v>
      </c>
      <c r="F25" s="39">
        <v>411</v>
      </c>
      <c r="G25" s="39">
        <v>488</v>
      </c>
      <c r="H25" s="39">
        <v>281</v>
      </c>
      <c r="I25" s="39">
        <v>445</v>
      </c>
      <c r="J25" s="39">
        <v>173</v>
      </c>
      <c r="K25" s="39">
        <v>130</v>
      </c>
      <c r="L25" s="39">
        <v>200</v>
      </c>
      <c r="M25" s="39">
        <v>81</v>
      </c>
      <c r="N25" s="39">
        <v>151</v>
      </c>
      <c r="O25" s="39">
        <v>245</v>
      </c>
      <c r="P25" s="39">
        <v>92</v>
      </c>
      <c r="Q25" s="39">
        <v>899</v>
      </c>
      <c r="R25" s="39">
        <v>4873</v>
      </c>
      <c r="S25" s="39">
        <v>2496</v>
      </c>
      <c r="T25" s="39">
        <v>2095</v>
      </c>
      <c r="U25" s="39">
        <v>1181</v>
      </c>
      <c r="V25" s="39">
        <v>588</v>
      </c>
      <c r="W25" s="39">
        <v>36</v>
      </c>
    </row>
    <row r="26" spans="1:23" ht="12.75">
      <c r="A26" s="33" t="s">
        <v>115</v>
      </c>
      <c r="B26" s="39">
        <v>6167</v>
      </c>
      <c r="C26" s="39">
        <v>6157</v>
      </c>
      <c r="D26" s="39">
        <v>0</v>
      </c>
      <c r="E26" s="39">
        <v>10</v>
      </c>
      <c r="F26" s="39">
        <v>802</v>
      </c>
      <c r="G26" s="39">
        <v>728</v>
      </c>
      <c r="H26" s="39">
        <v>450</v>
      </c>
      <c r="I26" s="39">
        <v>730</v>
      </c>
      <c r="J26" s="39">
        <v>350</v>
      </c>
      <c r="K26" s="39">
        <v>264</v>
      </c>
      <c r="L26" s="39">
        <v>363</v>
      </c>
      <c r="M26" s="39">
        <v>175</v>
      </c>
      <c r="N26" s="39">
        <v>186</v>
      </c>
      <c r="O26" s="39">
        <v>367</v>
      </c>
      <c r="P26" s="39">
        <v>175</v>
      </c>
      <c r="Q26" s="39">
        <v>1530</v>
      </c>
      <c r="R26" s="39">
        <v>4637</v>
      </c>
      <c r="S26" s="39">
        <v>3040</v>
      </c>
      <c r="T26" s="39">
        <v>2496</v>
      </c>
      <c r="U26" s="39">
        <v>631</v>
      </c>
      <c r="V26" s="39">
        <v>654</v>
      </c>
      <c r="W26" s="39">
        <v>33</v>
      </c>
    </row>
    <row r="27" spans="1:23" ht="12.75">
      <c r="A27" s="33" t="s">
        <v>123</v>
      </c>
      <c r="B27" s="39">
        <v>5386</v>
      </c>
      <c r="C27" s="39">
        <v>5382</v>
      </c>
      <c r="D27" s="39">
        <v>0</v>
      </c>
      <c r="E27" s="39">
        <v>4</v>
      </c>
      <c r="F27" s="39">
        <v>722</v>
      </c>
      <c r="G27" s="39">
        <v>732</v>
      </c>
      <c r="H27" s="39">
        <v>573</v>
      </c>
      <c r="I27" s="39">
        <v>634</v>
      </c>
      <c r="J27" s="39">
        <v>247</v>
      </c>
      <c r="K27" s="39">
        <v>309</v>
      </c>
      <c r="L27" s="39">
        <v>291</v>
      </c>
      <c r="M27" s="39">
        <v>122</v>
      </c>
      <c r="N27" s="39">
        <v>264</v>
      </c>
      <c r="O27" s="39">
        <v>343</v>
      </c>
      <c r="P27" s="39">
        <v>125</v>
      </c>
      <c r="Q27" s="39">
        <v>1454</v>
      </c>
      <c r="R27" s="39">
        <v>3932</v>
      </c>
      <c r="S27" s="39">
        <v>2981</v>
      </c>
      <c r="T27" s="39">
        <v>1889</v>
      </c>
      <c r="U27" s="39">
        <v>516</v>
      </c>
      <c r="V27" s="39">
        <v>477</v>
      </c>
      <c r="W27" s="39">
        <v>38</v>
      </c>
    </row>
    <row r="28" spans="1:23" ht="12.75">
      <c r="A28" s="33" t="s">
        <v>131</v>
      </c>
      <c r="B28" s="39">
        <v>5553</v>
      </c>
      <c r="C28" s="39">
        <v>5550</v>
      </c>
      <c r="D28" s="39">
        <v>0</v>
      </c>
      <c r="E28" s="39">
        <v>3</v>
      </c>
      <c r="F28" s="39">
        <v>649</v>
      </c>
      <c r="G28" s="39">
        <v>626</v>
      </c>
      <c r="H28" s="39">
        <v>422</v>
      </c>
      <c r="I28" s="39">
        <v>621</v>
      </c>
      <c r="J28" s="39">
        <v>232</v>
      </c>
      <c r="K28" s="39">
        <v>253</v>
      </c>
      <c r="L28" s="39">
        <v>302</v>
      </c>
      <c r="M28" s="39">
        <v>94</v>
      </c>
      <c r="N28" s="39">
        <v>169</v>
      </c>
      <c r="O28" s="39">
        <v>319</v>
      </c>
      <c r="P28" s="39">
        <v>138</v>
      </c>
      <c r="Q28" s="39">
        <v>1275</v>
      </c>
      <c r="R28" s="39">
        <v>4278</v>
      </c>
      <c r="S28" s="39">
        <v>3070</v>
      </c>
      <c r="T28" s="39">
        <v>1928</v>
      </c>
      <c r="U28" s="39">
        <v>555</v>
      </c>
      <c r="V28" s="39">
        <v>411</v>
      </c>
      <c r="W28" s="39">
        <v>39</v>
      </c>
    </row>
    <row r="29" spans="1:23" ht="12.75">
      <c r="A29" s="33" t="s">
        <v>138</v>
      </c>
      <c r="B29" s="39">
        <v>8184</v>
      </c>
      <c r="C29" s="39">
        <v>8179</v>
      </c>
      <c r="D29" s="39">
        <v>0</v>
      </c>
      <c r="E29" s="39">
        <v>5</v>
      </c>
      <c r="F29" s="39">
        <v>682</v>
      </c>
      <c r="G29" s="39">
        <v>821</v>
      </c>
      <c r="H29" s="39">
        <v>437</v>
      </c>
      <c r="I29" s="39">
        <v>747</v>
      </c>
      <c r="J29" s="39">
        <v>319</v>
      </c>
      <c r="K29" s="39">
        <v>245</v>
      </c>
      <c r="L29" s="39">
        <v>321</v>
      </c>
      <c r="M29" s="39">
        <v>116</v>
      </c>
      <c r="N29" s="39">
        <v>192</v>
      </c>
      <c r="O29" s="39">
        <v>426</v>
      </c>
      <c r="P29" s="39">
        <v>203</v>
      </c>
      <c r="Q29" s="39">
        <v>1503</v>
      </c>
      <c r="R29" s="39">
        <v>6681</v>
      </c>
      <c r="S29" s="39">
        <v>4462</v>
      </c>
      <c r="T29" s="39">
        <v>2725</v>
      </c>
      <c r="U29" s="39">
        <v>997</v>
      </c>
      <c r="V29" s="39">
        <v>451</v>
      </c>
      <c r="W29" s="39">
        <v>41</v>
      </c>
    </row>
    <row r="30" spans="1:23" ht="12.75">
      <c r="A30" s="33" t="s">
        <v>61</v>
      </c>
      <c r="B30" s="39">
        <v>13448</v>
      </c>
      <c r="C30" s="39">
        <v>13445</v>
      </c>
      <c r="D30" s="39">
        <v>0</v>
      </c>
      <c r="E30" s="39">
        <v>3</v>
      </c>
      <c r="F30" s="39">
        <v>36</v>
      </c>
      <c r="G30" s="39">
        <v>64</v>
      </c>
      <c r="H30" s="39">
        <v>17</v>
      </c>
      <c r="I30" s="39">
        <v>70</v>
      </c>
      <c r="J30" s="39">
        <v>13</v>
      </c>
      <c r="K30" s="39">
        <v>11</v>
      </c>
      <c r="L30" s="39">
        <v>22</v>
      </c>
      <c r="M30" s="39">
        <v>3</v>
      </c>
      <c r="N30" s="39">
        <v>6</v>
      </c>
      <c r="O30" s="39">
        <v>48</v>
      </c>
      <c r="P30" s="39">
        <v>10</v>
      </c>
      <c r="Q30" s="39">
        <v>100</v>
      </c>
      <c r="R30" s="39">
        <v>13348</v>
      </c>
      <c r="S30" s="39">
        <v>2092</v>
      </c>
      <c r="T30" s="39">
        <v>5968</v>
      </c>
      <c r="U30" s="39">
        <v>5388</v>
      </c>
      <c r="V30" s="39">
        <v>97</v>
      </c>
      <c r="W30" s="39">
        <v>38</v>
      </c>
    </row>
    <row r="31" spans="1:23" ht="12.75">
      <c r="A31" s="33" t="s">
        <v>91</v>
      </c>
      <c r="B31" s="39">
        <v>18329</v>
      </c>
      <c r="C31" s="39">
        <v>18323</v>
      </c>
      <c r="D31" s="39">
        <v>0</v>
      </c>
      <c r="E31" s="39">
        <v>6</v>
      </c>
      <c r="F31" s="39">
        <v>88</v>
      </c>
      <c r="G31" s="39">
        <v>179</v>
      </c>
      <c r="H31" s="39">
        <v>37</v>
      </c>
      <c r="I31" s="39">
        <v>191</v>
      </c>
      <c r="J31" s="39">
        <v>39</v>
      </c>
      <c r="K31" s="39">
        <v>21</v>
      </c>
      <c r="L31" s="39">
        <v>53</v>
      </c>
      <c r="M31" s="39">
        <v>14</v>
      </c>
      <c r="N31" s="39">
        <v>16</v>
      </c>
      <c r="O31" s="39">
        <v>138</v>
      </c>
      <c r="P31" s="39">
        <v>25</v>
      </c>
      <c r="Q31" s="39">
        <v>267</v>
      </c>
      <c r="R31" s="39">
        <v>18062</v>
      </c>
      <c r="S31" s="39">
        <v>2521</v>
      </c>
      <c r="T31" s="39">
        <v>11821</v>
      </c>
      <c r="U31" s="39">
        <v>3987</v>
      </c>
      <c r="V31" s="39">
        <v>259</v>
      </c>
      <c r="W31" s="39">
        <v>35</v>
      </c>
    </row>
    <row r="32" spans="1:23" ht="12.75">
      <c r="A32" s="33" t="s">
        <v>97</v>
      </c>
      <c r="B32" s="39">
        <v>26280</v>
      </c>
      <c r="C32" s="39">
        <v>26274</v>
      </c>
      <c r="D32" s="39">
        <v>0</v>
      </c>
      <c r="E32" s="39">
        <v>6</v>
      </c>
      <c r="F32" s="39">
        <v>411</v>
      </c>
      <c r="G32" s="39">
        <v>649</v>
      </c>
      <c r="H32" s="39">
        <v>187</v>
      </c>
      <c r="I32" s="39">
        <v>672</v>
      </c>
      <c r="J32" s="39">
        <v>201</v>
      </c>
      <c r="K32" s="39">
        <v>102</v>
      </c>
      <c r="L32" s="39">
        <v>231</v>
      </c>
      <c r="M32" s="39">
        <v>78</v>
      </c>
      <c r="N32" s="39">
        <v>85</v>
      </c>
      <c r="O32" s="39">
        <v>441</v>
      </c>
      <c r="P32" s="39">
        <v>123</v>
      </c>
      <c r="Q32" s="39">
        <v>1060</v>
      </c>
      <c r="R32" s="39">
        <v>25220</v>
      </c>
      <c r="S32" s="39">
        <v>0</v>
      </c>
      <c r="T32" s="39">
        <v>26280</v>
      </c>
      <c r="U32" s="39">
        <v>0</v>
      </c>
      <c r="V32" s="39">
        <v>403</v>
      </c>
      <c r="W32" s="39">
        <v>0</v>
      </c>
    </row>
    <row r="33" spans="1:23" ht="12.75">
      <c r="A33" s="33" t="s">
        <v>111</v>
      </c>
      <c r="B33" s="39">
        <v>3124</v>
      </c>
      <c r="C33" s="39">
        <v>3124</v>
      </c>
      <c r="D33" s="39">
        <v>0</v>
      </c>
      <c r="E33" s="39">
        <v>0</v>
      </c>
      <c r="F33" s="39">
        <v>405</v>
      </c>
      <c r="G33" s="39">
        <v>335</v>
      </c>
      <c r="H33" s="39">
        <v>163</v>
      </c>
      <c r="I33" s="39">
        <v>379</v>
      </c>
      <c r="J33" s="39">
        <v>198</v>
      </c>
      <c r="K33" s="39">
        <v>90</v>
      </c>
      <c r="L33" s="39">
        <v>205</v>
      </c>
      <c r="M33" s="39">
        <v>110</v>
      </c>
      <c r="N33" s="39">
        <v>73</v>
      </c>
      <c r="O33" s="39">
        <v>174</v>
      </c>
      <c r="P33" s="39">
        <v>88</v>
      </c>
      <c r="Q33" s="39">
        <v>740</v>
      </c>
      <c r="R33" s="39">
        <v>2384</v>
      </c>
      <c r="S33" s="39">
        <v>0</v>
      </c>
      <c r="T33" s="39">
        <v>3124</v>
      </c>
      <c r="U33" s="39">
        <v>0</v>
      </c>
      <c r="V33" s="39">
        <v>508</v>
      </c>
      <c r="W33" s="39">
        <v>0</v>
      </c>
    </row>
    <row r="34" spans="1:23" ht="12.75">
      <c r="A34" s="33" t="s">
        <v>119</v>
      </c>
      <c r="B34" s="39">
        <v>2804</v>
      </c>
      <c r="C34" s="39">
        <v>2801</v>
      </c>
      <c r="D34" s="39">
        <v>0</v>
      </c>
      <c r="E34" s="39">
        <v>3</v>
      </c>
      <c r="F34" s="39">
        <v>483</v>
      </c>
      <c r="G34" s="39">
        <v>520</v>
      </c>
      <c r="H34" s="39">
        <v>233</v>
      </c>
      <c r="I34" s="39">
        <v>505</v>
      </c>
      <c r="J34" s="39">
        <v>265</v>
      </c>
      <c r="K34" s="39">
        <v>120</v>
      </c>
      <c r="L34" s="39">
        <v>227</v>
      </c>
      <c r="M34" s="39">
        <v>136</v>
      </c>
      <c r="N34" s="39">
        <v>113</v>
      </c>
      <c r="O34" s="39">
        <v>278</v>
      </c>
      <c r="P34" s="39">
        <v>129</v>
      </c>
      <c r="Q34" s="39">
        <v>1003</v>
      </c>
      <c r="R34" s="39">
        <v>1801</v>
      </c>
      <c r="S34" s="39">
        <v>0</v>
      </c>
      <c r="T34" s="39">
        <v>2804</v>
      </c>
      <c r="U34" s="39">
        <v>0</v>
      </c>
      <c r="V34" s="39">
        <v>400</v>
      </c>
      <c r="W34" s="39">
        <v>0</v>
      </c>
    </row>
    <row r="35" spans="1:23" ht="12.75">
      <c r="A35" s="33" t="s">
        <v>124</v>
      </c>
      <c r="B35" s="39">
        <v>2861</v>
      </c>
      <c r="C35" s="39">
        <v>2858</v>
      </c>
      <c r="D35" s="39">
        <v>0</v>
      </c>
      <c r="E35" s="39">
        <v>3</v>
      </c>
      <c r="F35" s="39">
        <v>643</v>
      </c>
      <c r="G35" s="39">
        <v>644</v>
      </c>
      <c r="H35" s="39">
        <v>361</v>
      </c>
      <c r="I35" s="39">
        <v>580</v>
      </c>
      <c r="J35" s="39">
        <v>346</v>
      </c>
      <c r="K35" s="39">
        <v>180</v>
      </c>
      <c r="L35" s="39">
        <v>291</v>
      </c>
      <c r="M35" s="39">
        <v>172</v>
      </c>
      <c r="N35" s="39">
        <v>181</v>
      </c>
      <c r="O35" s="39">
        <v>289</v>
      </c>
      <c r="P35" s="39">
        <v>174</v>
      </c>
      <c r="Q35" s="39">
        <v>1287</v>
      </c>
      <c r="R35" s="39">
        <v>1574</v>
      </c>
      <c r="S35" s="39">
        <v>107</v>
      </c>
      <c r="T35" s="39">
        <v>2625</v>
      </c>
      <c r="U35" s="39">
        <v>129</v>
      </c>
      <c r="V35" s="39">
        <v>419</v>
      </c>
      <c r="W35" s="39">
        <v>2</v>
      </c>
    </row>
    <row r="36" spans="1:23" ht="12.75">
      <c r="A36" s="33" t="s">
        <v>132</v>
      </c>
      <c r="B36" s="39">
        <v>1957</v>
      </c>
      <c r="C36" s="39">
        <v>1956</v>
      </c>
      <c r="D36" s="39">
        <v>0</v>
      </c>
      <c r="E36" s="39">
        <v>1</v>
      </c>
      <c r="F36" s="39">
        <v>207</v>
      </c>
      <c r="G36" s="39">
        <v>205</v>
      </c>
      <c r="H36" s="39">
        <v>74</v>
      </c>
      <c r="I36" s="39">
        <v>229</v>
      </c>
      <c r="J36" s="39">
        <v>109</v>
      </c>
      <c r="K36" s="39">
        <v>35</v>
      </c>
      <c r="L36" s="39">
        <v>116</v>
      </c>
      <c r="M36" s="39">
        <v>56</v>
      </c>
      <c r="N36" s="39">
        <v>39</v>
      </c>
      <c r="O36" s="39">
        <v>113</v>
      </c>
      <c r="P36" s="39">
        <v>53</v>
      </c>
      <c r="Q36" s="39">
        <v>412</v>
      </c>
      <c r="R36" s="39">
        <v>1545</v>
      </c>
      <c r="S36" s="39">
        <v>103</v>
      </c>
      <c r="T36" s="39">
        <v>1775</v>
      </c>
      <c r="U36" s="39">
        <v>79</v>
      </c>
      <c r="V36" s="39">
        <v>355</v>
      </c>
      <c r="W36" s="39">
        <v>2</v>
      </c>
    </row>
    <row r="37" spans="1:23" ht="12.75">
      <c r="A37" s="33" t="s">
        <v>139</v>
      </c>
      <c r="B37" s="39">
        <v>4233</v>
      </c>
      <c r="C37" s="39">
        <v>4231</v>
      </c>
      <c r="D37" s="39">
        <v>0</v>
      </c>
      <c r="E37" s="39">
        <v>2</v>
      </c>
      <c r="F37" s="39">
        <v>356</v>
      </c>
      <c r="G37" s="39">
        <v>328</v>
      </c>
      <c r="H37" s="39">
        <v>129</v>
      </c>
      <c r="I37" s="39">
        <v>379</v>
      </c>
      <c r="J37" s="39">
        <v>176</v>
      </c>
      <c r="K37" s="39">
        <v>83</v>
      </c>
      <c r="L37" s="39">
        <v>186</v>
      </c>
      <c r="M37" s="39">
        <v>87</v>
      </c>
      <c r="N37" s="39">
        <v>46</v>
      </c>
      <c r="O37" s="39">
        <v>193</v>
      </c>
      <c r="P37" s="39">
        <v>89</v>
      </c>
      <c r="Q37" s="39">
        <v>684</v>
      </c>
      <c r="R37" s="39">
        <v>3549</v>
      </c>
      <c r="S37" s="39">
        <v>135</v>
      </c>
      <c r="T37" s="39">
        <v>4002</v>
      </c>
      <c r="U37" s="39">
        <v>96</v>
      </c>
      <c r="V37" s="39">
        <v>302</v>
      </c>
      <c r="W37" s="39">
        <v>2</v>
      </c>
    </row>
    <row r="38" spans="1:23" ht="12.75">
      <c r="A38" s="33" t="s">
        <v>88</v>
      </c>
      <c r="B38" s="39">
        <v>49406</v>
      </c>
      <c r="C38" s="39">
        <v>48003</v>
      </c>
      <c r="D38" s="39">
        <v>0</v>
      </c>
      <c r="E38" s="39">
        <v>1403</v>
      </c>
      <c r="F38" s="39">
        <v>1175</v>
      </c>
      <c r="G38" s="39">
        <v>2382</v>
      </c>
      <c r="H38" s="39">
        <v>899</v>
      </c>
      <c r="I38" s="39">
        <v>2374</v>
      </c>
      <c r="J38" s="39">
        <v>284</v>
      </c>
      <c r="K38" s="39">
        <v>407</v>
      </c>
      <c r="L38" s="39">
        <v>679</v>
      </c>
      <c r="M38" s="39">
        <v>89</v>
      </c>
      <c r="N38" s="39">
        <v>492</v>
      </c>
      <c r="O38" s="39">
        <v>1695</v>
      </c>
      <c r="P38" s="39">
        <v>195</v>
      </c>
      <c r="Q38" s="39">
        <v>3557</v>
      </c>
      <c r="R38" s="39">
        <v>45849</v>
      </c>
      <c r="S38" s="39">
        <v>47627</v>
      </c>
      <c r="T38" s="39">
        <v>43</v>
      </c>
      <c r="U38" s="39">
        <v>1736</v>
      </c>
      <c r="V38" s="39">
        <v>4</v>
      </c>
      <c r="W38" s="39">
        <v>521</v>
      </c>
    </row>
    <row r="39" spans="1:23" ht="12.75">
      <c r="A39" s="33" t="s">
        <v>62</v>
      </c>
      <c r="B39" s="39">
        <v>75627</v>
      </c>
      <c r="C39" s="39">
        <v>75516</v>
      </c>
      <c r="D39" s="39">
        <v>0</v>
      </c>
      <c r="E39" s="39">
        <v>111</v>
      </c>
      <c r="F39" s="39">
        <v>1129</v>
      </c>
      <c r="G39" s="39">
        <v>2751</v>
      </c>
      <c r="H39" s="39">
        <v>685</v>
      </c>
      <c r="I39" s="39">
        <v>2795</v>
      </c>
      <c r="J39" s="39">
        <v>400</v>
      </c>
      <c r="K39" s="39">
        <v>309</v>
      </c>
      <c r="L39" s="39">
        <v>705</v>
      </c>
      <c r="M39" s="39">
        <v>115</v>
      </c>
      <c r="N39" s="39">
        <v>376</v>
      </c>
      <c r="O39" s="39">
        <v>2090</v>
      </c>
      <c r="P39" s="39">
        <v>285</v>
      </c>
      <c r="Q39" s="39">
        <v>3880</v>
      </c>
      <c r="R39" s="39">
        <v>71747</v>
      </c>
      <c r="S39" s="39">
        <v>74731</v>
      </c>
      <c r="T39" s="39">
        <v>274</v>
      </c>
      <c r="U39" s="39">
        <v>622</v>
      </c>
      <c r="V39" s="39">
        <v>5</v>
      </c>
      <c r="W39" s="39">
        <v>606</v>
      </c>
    </row>
    <row r="40" spans="1:23" ht="12.75">
      <c r="A40" s="33" t="s">
        <v>94</v>
      </c>
      <c r="B40" s="39">
        <v>91788</v>
      </c>
      <c r="C40" s="39">
        <v>91722</v>
      </c>
      <c r="D40" s="39">
        <v>0</v>
      </c>
      <c r="E40" s="39">
        <v>66</v>
      </c>
      <c r="F40" s="39">
        <v>1944</v>
      </c>
      <c r="G40" s="39">
        <v>4323</v>
      </c>
      <c r="H40" s="39">
        <v>1234</v>
      </c>
      <c r="I40" s="39">
        <v>4387</v>
      </c>
      <c r="J40" s="39">
        <v>646</v>
      </c>
      <c r="K40" s="39">
        <v>535</v>
      </c>
      <c r="L40" s="39">
        <v>1220</v>
      </c>
      <c r="M40" s="39">
        <v>189</v>
      </c>
      <c r="N40" s="39">
        <v>699</v>
      </c>
      <c r="O40" s="39">
        <v>3167</v>
      </c>
      <c r="P40" s="39">
        <v>457</v>
      </c>
      <c r="Q40" s="39">
        <v>6267</v>
      </c>
      <c r="R40" s="39">
        <v>85521</v>
      </c>
      <c r="S40" s="39">
        <v>91788</v>
      </c>
      <c r="T40" s="39">
        <v>0</v>
      </c>
      <c r="U40" s="39">
        <v>0</v>
      </c>
      <c r="V40" s="39">
        <v>0</v>
      </c>
      <c r="W40" s="39">
        <v>649</v>
      </c>
    </row>
    <row r="41" spans="1:23" ht="12.75">
      <c r="A41" s="33" t="s">
        <v>100</v>
      </c>
      <c r="B41" s="39">
        <v>25094</v>
      </c>
      <c r="C41" s="39">
        <v>25084</v>
      </c>
      <c r="D41" s="39">
        <v>0</v>
      </c>
      <c r="E41" s="39">
        <v>10</v>
      </c>
      <c r="F41" s="39">
        <v>1850</v>
      </c>
      <c r="G41" s="39">
        <v>2223</v>
      </c>
      <c r="H41" s="39">
        <v>1127</v>
      </c>
      <c r="I41" s="39">
        <v>2376</v>
      </c>
      <c r="J41" s="39">
        <v>570</v>
      </c>
      <c r="K41" s="39">
        <v>601</v>
      </c>
      <c r="L41" s="39">
        <v>1036</v>
      </c>
      <c r="M41" s="39">
        <v>213</v>
      </c>
      <c r="N41" s="39">
        <v>526</v>
      </c>
      <c r="O41" s="39">
        <v>1340</v>
      </c>
      <c r="P41" s="39">
        <v>357</v>
      </c>
      <c r="Q41" s="39">
        <v>4073</v>
      </c>
      <c r="R41" s="39">
        <v>21021</v>
      </c>
      <c r="S41" s="39">
        <v>25061</v>
      </c>
      <c r="T41" s="39">
        <v>10</v>
      </c>
      <c r="U41" s="39">
        <v>23</v>
      </c>
      <c r="V41" s="39">
        <v>1</v>
      </c>
      <c r="W41" s="39">
        <v>661</v>
      </c>
    </row>
    <row r="42" spans="1:23" ht="12.75">
      <c r="A42" s="33" t="s">
        <v>116</v>
      </c>
      <c r="B42" s="39">
        <v>31223</v>
      </c>
      <c r="C42" s="39">
        <v>31203</v>
      </c>
      <c r="D42" s="39">
        <v>0</v>
      </c>
      <c r="E42" s="39">
        <v>20</v>
      </c>
      <c r="F42" s="39">
        <v>2722</v>
      </c>
      <c r="G42" s="39">
        <v>2835</v>
      </c>
      <c r="H42" s="39">
        <v>1717</v>
      </c>
      <c r="I42" s="39">
        <v>3056</v>
      </c>
      <c r="J42" s="39">
        <v>784</v>
      </c>
      <c r="K42" s="39">
        <v>933</v>
      </c>
      <c r="L42" s="39">
        <v>1438</v>
      </c>
      <c r="M42" s="39">
        <v>351</v>
      </c>
      <c r="N42" s="39">
        <v>784</v>
      </c>
      <c r="O42" s="39">
        <v>1618</v>
      </c>
      <c r="P42" s="39">
        <v>433</v>
      </c>
      <c r="Q42" s="39">
        <v>5557</v>
      </c>
      <c r="R42" s="39">
        <v>25666</v>
      </c>
      <c r="S42" s="39">
        <v>31202</v>
      </c>
      <c r="T42" s="39">
        <v>8</v>
      </c>
      <c r="U42" s="39">
        <v>13</v>
      </c>
      <c r="V42" s="39">
        <v>1</v>
      </c>
      <c r="W42" s="39">
        <v>677</v>
      </c>
    </row>
    <row r="43" spans="1:23" ht="12.75">
      <c r="A43" s="33" t="s">
        <v>125</v>
      </c>
      <c r="B43" s="39">
        <v>32468</v>
      </c>
      <c r="C43" s="39">
        <v>32454</v>
      </c>
      <c r="D43" s="39">
        <v>0</v>
      </c>
      <c r="E43" s="39">
        <v>14</v>
      </c>
      <c r="F43" s="39">
        <v>3440</v>
      </c>
      <c r="G43" s="39">
        <v>3502</v>
      </c>
      <c r="H43" s="39">
        <v>2747</v>
      </c>
      <c r="I43" s="39">
        <v>3272</v>
      </c>
      <c r="J43" s="39">
        <v>923</v>
      </c>
      <c r="K43" s="39">
        <v>1540</v>
      </c>
      <c r="L43" s="39">
        <v>1473</v>
      </c>
      <c r="M43" s="39">
        <v>427</v>
      </c>
      <c r="N43" s="39">
        <v>1207</v>
      </c>
      <c r="O43" s="39">
        <v>1799</v>
      </c>
      <c r="P43" s="39">
        <v>496</v>
      </c>
      <c r="Q43" s="39">
        <v>6942</v>
      </c>
      <c r="R43" s="39">
        <v>25526</v>
      </c>
      <c r="S43" s="39">
        <v>32448</v>
      </c>
      <c r="T43" s="39">
        <v>4</v>
      </c>
      <c r="U43" s="39">
        <v>16</v>
      </c>
      <c r="V43" s="39">
        <v>1</v>
      </c>
      <c r="W43" s="39">
        <v>667</v>
      </c>
    </row>
    <row r="44" spans="1:23" ht="12.75">
      <c r="A44" s="33" t="s">
        <v>133</v>
      </c>
      <c r="B44" s="39">
        <v>38968</v>
      </c>
      <c r="C44" s="39">
        <v>38955</v>
      </c>
      <c r="D44" s="39">
        <v>0</v>
      </c>
      <c r="E44" s="39">
        <v>13</v>
      </c>
      <c r="F44" s="39">
        <v>3393</v>
      </c>
      <c r="G44" s="39">
        <v>3629</v>
      </c>
      <c r="H44" s="39">
        <v>1871</v>
      </c>
      <c r="I44" s="39">
        <v>4040</v>
      </c>
      <c r="J44" s="39">
        <v>1111</v>
      </c>
      <c r="K44" s="39">
        <v>982</v>
      </c>
      <c r="L44" s="39">
        <v>1936</v>
      </c>
      <c r="M44" s="39">
        <v>475</v>
      </c>
      <c r="N44" s="39">
        <v>889</v>
      </c>
      <c r="O44" s="39">
        <v>2104</v>
      </c>
      <c r="P44" s="39">
        <v>636</v>
      </c>
      <c r="Q44" s="39">
        <v>7022</v>
      </c>
      <c r="R44" s="39">
        <v>31946</v>
      </c>
      <c r="S44" s="39">
        <v>38968</v>
      </c>
      <c r="T44" s="39">
        <v>0</v>
      </c>
      <c r="U44" s="39">
        <v>0</v>
      </c>
      <c r="V44" s="39">
        <v>0</v>
      </c>
      <c r="W44" s="39">
        <v>667</v>
      </c>
    </row>
    <row r="45" spans="1:23" ht="12.75">
      <c r="A45" s="33" t="s">
        <v>140</v>
      </c>
      <c r="B45" s="39">
        <v>43780</v>
      </c>
      <c r="C45" s="39">
        <v>43765</v>
      </c>
      <c r="D45" s="39">
        <v>0</v>
      </c>
      <c r="E45" s="39">
        <v>15</v>
      </c>
      <c r="F45" s="39">
        <v>3825</v>
      </c>
      <c r="G45" s="39">
        <v>4048</v>
      </c>
      <c r="H45" s="39">
        <v>1878</v>
      </c>
      <c r="I45" s="39">
        <v>4624</v>
      </c>
      <c r="J45" s="39">
        <v>1371</v>
      </c>
      <c r="K45" s="39">
        <v>1014</v>
      </c>
      <c r="L45" s="39">
        <v>2192</v>
      </c>
      <c r="M45" s="39">
        <v>619</v>
      </c>
      <c r="N45" s="39">
        <v>864</v>
      </c>
      <c r="O45" s="39">
        <v>2432</v>
      </c>
      <c r="P45" s="39">
        <v>752</v>
      </c>
      <c r="Q45" s="39">
        <v>7873</v>
      </c>
      <c r="R45" s="39">
        <v>35907</v>
      </c>
      <c r="S45" s="39">
        <v>43780</v>
      </c>
      <c r="T45" s="39">
        <v>0</v>
      </c>
      <c r="U45" s="39">
        <v>0</v>
      </c>
      <c r="V45" s="39">
        <v>0</v>
      </c>
      <c r="W45" s="39">
        <v>689</v>
      </c>
    </row>
    <row r="46" spans="1:23" ht="12.75">
      <c r="A46" s="33" t="s">
        <v>63</v>
      </c>
      <c r="B46" s="39">
        <v>9913</v>
      </c>
      <c r="C46" s="39">
        <v>9912</v>
      </c>
      <c r="D46" s="39">
        <v>0</v>
      </c>
      <c r="E46" s="39">
        <v>1</v>
      </c>
      <c r="F46" s="39">
        <v>33</v>
      </c>
      <c r="G46" s="39">
        <v>192</v>
      </c>
      <c r="H46" s="39">
        <v>16</v>
      </c>
      <c r="I46" s="39">
        <v>187</v>
      </c>
      <c r="J46" s="39">
        <v>22</v>
      </c>
      <c r="K46" s="39">
        <v>4</v>
      </c>
      <c r="L46" s="39">
        <v>26</v>
      </c>
      <c r="M46" s="39">
        <v>3</v>
      </c>
      <c r="N46" s="39">
        <v>12</v>
      </c>
      <c r="O46" s="39">
        <v>161</v>
      </c>
      <c r="P46" s="39">
        <v>19</v>
      </c>
      <c r="Q46" s="39">
        <v>225</v>
      </c>
      <c r="R46" s="39">
        <v>9688</v>
      </c>
      <c r="S46" s="39">
        <v>9913</v>
      </c>
      <c r="T46" s="39">
        <v>0</v>
      </c>
      <c r="U46" s="39">
        <v>0</v>
      </c>
      <c r="V46" s="39">
        <v>0</v>
      </c>
      <c r="W46" s="39">
        <v>25</v>
      </c>
    </row>
    <row r="47" spans="1:23" ht="12.75">
      <c r="A47" s="33" t="s">
        <v>90</v>
      </c>
      <c r="B47" s="39">
        <v>10180</v>
      </c>
      <c r="C47" s="39">
        <v>10178</v>
      </c>
      <c r="D47" s="39">
        <v>0</v>
      </c>
      <c r="E47" s="39">
        <v>2</v>
      </c>
      <c r="F47" s="39">
        <v>62</v>
      </c>
      <c r="G47" s="39">
        <v>340</v>
      </c>
      <c r="H47" s="39">
        <v>24</v>
      </c>
      <c r="I47" s="39">
        <v>332</v>
      </c>
      <c r="J47" s="39">
        <v>46</v>
      </c>
      <c r="K47" s="39">
        <v>8</v>
      </c>
      <c r="L47" s="39">
        <v>45</v>
      </c>
      <c r="M47" s="39">
        <v>9</v>
      </c>
      <c r="N47" s="39">
        <v>16</v>
      </c>
      <c r="O47" s="39">
        <v>287</v>
      </c>
      <c r="P47" s="39">
        <v>37</v>
      </c>
      <c r="Q47" s="39">
        <v>402</v>
      </c>
      <c r="R47" s="39">
        <v>9778</v>
      </c>
      <c r="S47" s="39">
        <v>10180</v>
      </c>
      <c r="T47" s="39">
        <v>0</v>
      </c>
      <c r="U47" s="39">
        <v>0</v>
      </c>
      <c r="V47" s="39">
        <v>0</v>
      </c>
      <c r="W47" s="39">
        <v>25</v>
      </c>
    </row>
    <row r="48" spans="1:23" ht="12.75">
      <c r="A48" s="33" t="s">
        <v>98</v>
      </c>
      <c r="B48" s="39">
        <v>22808</v>
      </c>
      <c r="C48" s="39">
        <v>22799</v>
      </c>
      <c r="D48" s="39">
        <v>0</v>
      </c>
      <c r="E48" s="39">
        <v>9</v>
      </c>
      <c r="F48" s="39">
        <v>269</v>
      </c>
      <c r="G48" s="39">
        <v>1142</v>
      </c>
      <c r="H48" s="39">
        <v>106</v>
      </c>
      <c r="I48" s="39">
        <v>1153</v>
      </c>
      <c r="J48" s="39">
        <v>152</v>
      </c>
      <c r="K48" s="39">
        <v>25</v>
      </c>
      <c r="L48" s="39">
        <v>205</v>
      </c>
      <c r="M48" s="39">
        <v>39</v>
      </c>
      <c r="N48" s="39">
        <v>81</v>
      </c>
      <c r="O48" s="39">
        <v>948</v>
      </c>
      <c r="P48" s="39">
        <v>113</v>
      </c>
      <c r="Q48" s="39">
        <v>1411</v>
      </c>
      <c r="R48" s="39">
        <v>21397</v>
      </c>
      <c r="S48" s="39">
        <v>22808</v>
      </c>
      <c r="T48" s="39">
        <v>0</v>
      </c>
      <c r="U48" s="39">
        <v>0</v>
      </c>
      <c r="V48" s="39">
        <v>0</v>
      </c>
      <c r="W48" s="39">
        <v>30</v>
      </c>
    </row>
    <row r="49" spans="1:23" ht="12.75">
      <c r="A49" s="33" t="s">
        <v>112</v>
      </c>
      <c r="B49" s="39">
        <v>1401</v>
      </c>
      <c r="C49" s="39">
        <v>1401</v>
      </c>
      <c r="D49" s="39">
        <v>0</v>
      </c>
      <c r="E49" s="39">
        <v>0</v>
      </c>
      <c r="F49" s="39">
        <v>68</v>
      </c>
      <c r="G49" s="39">
        <v>138</v>
      </c>
      <c r="H49" s="39">
        <v>18</v>
      </c>
      <c r="I49" s="39">
        <v>139</v>
      </c>
      <c r="J49" s="39">
        <v>49</v>
      </c>
      <c r="K49" s="39">
        <v>13</v>
      </c>
      <c r="L49" s="39">
        <v>39</v>
      </c>
      <c r="M49" s="39">
        <v>16</v>
      </c>
      <c r="N49" s="39">
        <v>5</v>
      </c>
      <c r="O49" s="39">
        <v>100</v>
      </c>
      <c r="P49" s="39">
        <v>33</v>
      </c>
      <c r="Q49" s="39">
        <v>206</v>
      </c>
      <c r="R49" s="39">
        <v>1195</v>
      </c>
      <c r="S49" s="39">
        <v>1401</v>
      </c>
      <c r="T49" s="39">
        <v>0</v>
      </c>
      <c r="U49" s="39">
        <v>0</v>
      </c>
      <c r="V49" s="39">
        <v>0</v>
      </c>
      <c r="W49" s="39">
        <v>24</v>
      </c>
    </row>
    <row r="50" spans="1:23" ht="12.75">
      <c r="A50" s="33" t="s">
        <v>120</v>
      </c>
      <c r="B50" s="39">
        <v>1330</v>
      </c>
      <c r="C50" s="39">
        <v>1329</v>
      </c>
      <c r="D50" s="39">
        <v>0</v>
      </c>
      <c r="E50" s="39">
        <v>1</v>
      </c>
      <c r="F50" s="39">
        <v>57</v>
      </c>
      <c r="G50" s="39">
        <v>128</v>
      </c>
      <c r="H50" s="39">
        <v>17</v>
      </c>
      <c r="I50" s="39">
        <v>119</v>
      </c>
      <c r="J50" s="39">
        <v>49</v>
      </c>
      <c r="K50" s="39">
        <v>5</v>
      </c>
      <c r="L50" s="39">
        <v>42</v>
      </c>
      <c r="M50" s="39">
        <v>10</v>
      </c>
      <c r="N50" s="39">
        <v>12</v>
      </c>
      <c r="O50" s="39">
        <v>77</v>
      </c>
      <c r="P50" s="39">
        <v>39</v>
      </c>
      <c r="Q50" s="39">
        <v>185</v>
      </c>
      <c r="R50" s="39">
        <v>1145</v>
      </c>
      <c r="S50" s="39">
        <v>1330</v>
      </c>
      <c r="T50" s="39">
        <v>0</v>
      </c>
      <c r="U50" s="39">
        <v>0</v>
      </c>
      <c r="V50" s="39">
        <v>0</v>
      </c>
      <c r="W50" s="39">
        <v>22</v>
      </c>
    </row>
    <row r="51" spans="1:23" ht="12.75">
      <c r="A51" s="33" t="s">
        <v>126</v>
      </c>
      <c r="B51" s="39">
        <v>990</v>
      </c>
      <c r="C51" s="39">
        <v>989</v>
      </c>
      <c r="D51" s="39">
        <v>0</v>
      </c>
      <c r="E51" s="39">
        <v>1</v>
      </c>
      <c r="F51" s="39">
        <v>80</v>
      </c>
      <c r="G51" s="39">
        <v>140</v>
      </c>
      <c r="H51" s="39">
        <v>28</v>
      </c>
      <c r="I51" s="39">
        <v>143</v>
      </c>
      <c r="J51" s="39">
        <v>49</v>
      </c>
      <c r="K51" s="39">
        <v>10</v>
      </c>
      <c r="L51" s="39">
        <v>55</v>
      </c>
      <c r="M51" s="39">
        <v>15</v>
      </c>
      <c r="N51" s="39">
        <v>18</v>
      </c>
      <c r="O51" s="39">
        <v>88</v>
      </c>
      <c r="P51" s="39">
        <v>34</v>
      </c>
      <c r="Q51" s="39">
        <v>220</v>
      </c>
      <c r="R51" s="39">
        <v>770</v>
      </c>
      <c r="S51" s="39">
        <v>990</v>
      </c>
      <c r="T51" s="39">
        <v>0</v>
      </c>
      <c r="U51" s="39">
        <v>0</v>
      </c>
      <c r="V51" s="39">
        <v>0</v>
      </c>
      <c r="W51" s="39">
        <v>24</v>
      </c>
    </row>
    <row r="52" spans="1:23" ht="12.75">
      <c r="A52" s="33" t="s">
        <v>141</v>
      </c>
      <c r="B52" s="39">
        <v>1105</v>
      </c>
      <c r="C52" s="39">
        <v>1105</v>
      </c>
      <c r="D52" s="39">
        <v>0</v>
      </c>
      <c r="E52" s="39">
        <v>0</v>
      </c>
      <c r="F52" s="39">
        <v>54</v>
      </c>
      <c r="G52" s="39">
        <v>88</v>
      </c>
      <c r="H52" s="39">
        <v>15</v>
      </c>
      <c r="I52" s="39">
        <v>96</v>
      </c>
      <c r="J52" s="39">
        <v>31</v>
      </c>
      <c r="K52" s="39">
        <v>9</v>
      </c>
      <c r="L52" s="39">
        <v>37</v>
      </c>
      <c r="M52" s="39">
        <v>8</v>
      </c>
      <c r="N52" s="39">
        <v>6</v>
      </c>
      <c r="O52" s="39">
        <v>59</v>
      </c>
      <c r="P52" s="39">
        <v>23</v>
      </c>
      <c r="Q52" s="39">
        <v>142</v>
      </c>
      <c r="R52" s="39">
        <v>963</v>
      </c>
      <c r="S52" s="39">
        <v>1105</v>
      </c>
      <c r="T52" s="39">
        <v>0</v>
      </c>
      <c r="U52" s="39">
        <v>0</v>
      </c>
      <c r="V52" s="39">
        <v>0</v>
      </c>
      <c r="W52" s="39">
        <v>25</v>
      </c>
    </row>
    <row r="53" spans="1:23" ht="12.75">
      <c r="A53" s="33" t="s">
        <v>142</v>
      </c>
      <c r="B53" s="39">
        <v>1383</v>
      </c>
      <c r="C53" s="39">
        <v>1383</v>
      </c>
      <c r="D53" s="39">
        <v>0</v>
      </c>
      <c r="E53" s="39">
        <v>0</v>
      </c>
      <c r="F53" s="39">
        <v>51</v>
      </c>
      <c r="G53" s="39">
        <v>107</v>
      </c>
      <c r="H53" s="39">
        <v>12</v>
      </c>
      <c r="I53" s="39">
        <v>101</v>
      </c>
      <c r="J53" s="39">
        <v>45</v>
      </c>
      <c r="K53" s="39">
        <v>6</v>
      </c>
      <c r="L53" s="39">
        <v>33</v>
      </c>
      <c r="M53" s="39">
        <v>12</v>
      </c>
      <c r="N53" s="39">
        <v>6</v>
      </c>
      <c r="O53" s="39">
        <v>68</v>
      </c>
      <c r="P53" s="39">
        <v>33</v>
      </c>
      <c r="Q53" s="39">
        <v>158</v>
      </c>
      <c r="R53" s="39">
        <v>1225</v>
      </c>
      <c r="S53" s="39">
        <v>1383</v>
      </c>
      <c r="T53" s="39">
        <v>0</v>
      </c>
      <c r="U53" s="39">
        <v>0</v>
      </c>
      <c r="V53" s="39">
        <v>0</v>
      </c>
      <c r="W53" s="39">
        <v>17</v>
      </c>
    </row>
    <row r="54" spans="1:23" ht="12.75">
      <c r="A54" s="33" t="s">
        <v>89</v>
      </c>
      <c r="B54" s="39">
        <v>17882</v>
      </c>
      <c r="C54" s="39">
        <v>17449</v>
      </c>
      <c r="D54" s="39">
        <v>21</v>
      </c>
      <c r="E54" s="39">
        <v>412</v>
      </c>
      <c r="F54" s="39">
        <v>11132</v>
      </c>
      <c r="G54" s="39">
        <v>5928</v>
      </c>
      <c r="H54" s="39">
        <v>6409</v>
      </c>
      <c r="I54" s="39">
        <v>7267</v>
      </c>
      <c r="J54" s="39">
        <v>3384</v>
      </c>
      <c r="K54" s="39">
        <v>4160</v>
      </c>
      <c r="L54" s="39">
        <v>4597</v>
      </c>
      <c r="M54" s="39">
        <v>2375</v>
      </c>
      <c r="N54" s="39">
        <v>2249</v>
      </c>
      <c r="O54" s="39">
        <v>2670</v>
      </c>
      <c r="P54" s="39">
        <v>1009</v>
      </c>
      <c r="Q54" s="39">
        <v>17060</v>
      </c>
      <c r="R54" s="39">
        <v>822</v>
      </c>
      <c r="S54" s="39">
        <v>0</v>
      </c>
      <c r="T54" s="39">
        <v>17882</v>
      </c>
      <c r="U54" s="39">
        <v>0</v>
      </c>
      <c r="V54" s="39">
        <v>747</v>
      </c>
      <c r="W54" s="39">
        <v>0</v>
      </c>
    </row>
    <row r="55" spans="1:23" ht="12.75">
      <c r="A55" s="33" t="s">
        <v>64</v>
      </c>
      <c r="B55" s="39">
        <v>23466</v>
      </c>
      <c r="C55" s="39">
        <v>23278</v>
      </c>
      <c r="D55" s="39">
        <v>4</v>
      </c>
      <c r="E55" s="39">
        <v>184</v>
      </c>
      <c r="F55" s="39">
        <v>14751</v>
      </c>
      <c r="G55" s="39">
        <v>8224</v>
      </c>
      <c r="H55" s="39">
        <v>9660</v>
      </c>
      <c r="I55" s="39">
        <v>9262</v>
      </c>
      <c r="J55" s="39">
        <v>4053</v>
      </c>
      <c r="K55" s="39">
        <v>6102</v>
      </c>
      <c r="L55" s="39">
        <v>5784</v>
      </c>
      <c r="M55" s="39">
        <v>2865</v>
      </c>
      <c r="N55" s="39">
        <v>3558</v>
      </c>
      <c r="O55" s="39">
        <v>3478</v>
      </c>
      <c r="P55" s="39">
        <v>1188</v>
      </c>
      <c r="Q55" s="39">
        <v>22975</v>
      </c>
      <c r="R55" s="39">
        <v>491</v>
      </c>
      <c r="S55" s="39">
        <v>0</v>
      </c>
      <c r="T55" s="39">
        <v>23466</v>
      </c>
      <c r="U55" s="39">
        <v>0</v>
      </c>
      <c r="V55" s="39">
        <v>689</v>
      </c>
      <c r="W55" s="39">
        <v>0</v>
      </c>
    </row>
    <row r="56" spans="1:23" ht="12.75">
      <c r="A56" s="33" t="s">
        <v>95</v>
      </c>
      <c r="B56" s="39">
        <v>31969</v>
      </c>
      <c r="C56" s="39">
        <v>31870</v>
      </c>
      <c r="D56" s="39">
        <v>1</v>
      </c>
      <c r="E56" s="39">
        <v>98</v>
      </c>
      <c r="F56" s="39">
        <v>19866</v>
      </c>
      <c r="G56" s="39">
        <v>11460</v>
      </c>
      <c r="H56" s="39">
        <v>14244</v>
      </c>
      <c r="I56" s="39">
        <v>12219</v>
      </c>
      <c r="J56" s="39">
        <v>4863</v>
      </c>
      <c r="K56" s="39">
        <v>8971</v>
      </c>
      <c r="L56" s="39">
        <v>7538</v>
      </c>
      <c r="M56" s="39">
        <v>3357</v>
      </c>
      <c r="N56" s="39">
        <v>5273</v>
      </c>
      <c r="O56" s="39">
        <v>4681</v>
      </c>
      <c r="P56" s="39">
        <v>1506</v>
      </c>
      <c r="Q56" s="39">
        <v>31326</v>
      </c>
      <c r="R56" s="39">
        <v>643</v>
      </c>
      <c r="S56" s="39">
        <v>0</v>
      </c>
      <c r="T56" s="39">
        <v>31969</v>
      </c>
      <c r="U56" s="39">
        <v>0</v>
      </c>
      <c r="V56" s="39">
        <v>736</v>
      </c>
      <c r="W56" s="39">
        <v>0</v>
      </c>
    </row>
    <row r="57" spans="1:23" ht="12.75">
      <c r="A57" s="33" t="s">
        <v>102</v>
      </c>
      <c r="B57" s="39">
        <v>37288</v>
      </c>
      <c r="C57" s="39">
        <v>37223</v>
      </c>
      <c r="D57" s="39">
        <v>1</v>
      </c>
      <c r="E57" s="39">
        <v>64</v>
      </c>
      <c r="F57" s="39">
        <v>23487</v>
      </c>
      <c r="G57" s="39">
        <v>13116</v>
      </c>
      <c r="H57" s="39">
        <v>16936</v>
      </c>
      <c r="I57" s="39">
        <v>14164</v>
      </c>
      <c r="J57" s="39">
        <v>5503</v>
      </c>
      <c r="K57" s="39">
        <v>10808</v>
      </c>
      <c r="L57" s="39">
        <v>8791</v>
      </c>
      <c r="M57" s="39">
        <v>3888</v>
      </c>
      <c r="N57" s="39">
        <v>6128</v>
      </c>
      <c r="O57" s="39">
        <v>5373</v>
      </c>
      <c r="P57" s="39">
        <v>1615</v>
      </c>
      <c r="Q57" s="39">
        <v>36603</v>
      </c>
      <c r="R57" s="39">
        <v>685</v>
      </c>
      <c r="S57" s="39">
        <v>0</v>
      </c>
      <c r="T57" s="39">
        <v>37288</v>
      </c>
      <c r="U57" s="39">
        <v>0</v>
      </c>
      <c r="V57" s="39">
        <v>724</v>
      </c>
      <c r="W57" s="39">
        <v>0</v>
      </c>
    </row>
    <row r="58" spans="1:23" ht="12.75">
      <c r="A58" s="33" t="s">
        <v>117</v>
      </c>
      <c r="B58" s="39">
        <v>38326</v>
      </c>
      <c r="C58" s="39">
        <v>38278</v>
      </c>
      <c r="D58" s="39">
        <v>1</v>
      </c>
      <c r="E58" s="39">
        <v>47</v>
      </c>
      <c r="F58" s="39">
        <v>24085</v>
      </c>
      <c r="G58" s="39">
        <v>13910</v>
      </c>
      <c r="H58" s="39">
        <v>17686</v>
      </c>
      <c r="I58" s="39">
        <v>14815</v>
      </c>
      <c r="J58" s="39">
        <v>5494</v>
      </c>
      <c r="K58" s="39">
        <v>11114</v>
      </c>
      <c r="L58" s="39">
        <v>9162</v>
      </c>
      <c r="M58" s="39">
        <v>3809</v>
      </c>
      <c r="N58" s="39">
        <v>6572</v>
      </c>
      <c r="O58" s="39">
        <v>5653</v>
      </c>
      <c r="P58" s="39">
        <v>1685</v>
      </c>
      <c r="Q58" s="39">
        <v>37995</v>
      </c>
      <c r="R58" s="39">
        <v>331</v>
      </c>
      <c r="S58" s="39">
        <v>0</v>
      </c>
      <c r="T58" s="39">
        <v>38326</v>
      </c>
      <c r="U58" s="39">
        <v>0</v>
      </c>
      <c r="V58" s="39">
        <v>550</v>
      </c>
      <c r="W58" s="39">
        <v>0</v>
      </c>
    </row>
    <row r="59" spans="1:23" ht="12.75">
      <c r="A59" s="33" t="s">
        <v>127</v>
      </c>
      <c r="B59" s="39">
        <v>38330</v>
      </c>
      <c r="C59" s="39">
        <v>38309</v>
      </c>
      <c r="D59" s="39">
        <v>0</v>
      </c>
      <c r="E59" s="39">
        <v>21</v>
      </c>
      <c r="F59" s="39">
        <v>23629</v>
      </c>
      <c r="G59" s="39">
        <v>14292</v>
      </c>
      <c r="H59" s="39">
        <v>16882</v>
      </c>
      <c r="I59" s="39">
        <v>15548</v>
      </c>
      <c r="J59" s="39">
        <v>5491</v>
      </c>
      <c r="K59" s="39">
        <v>10441</v>
      </c>
      <c r="L59" s="39">
        <v>9496</v>
      </c>
      <c r="M59" s="39">
        <v>3692</v>
      </c>
      <c r="N59" s="39">
        <v>6441</v>
      </c>
      <c r="O59" s="39">
        <v>6052</v>
      </c>
      <c r="P59" s="39">
        <v>1799</v>
      </c>
      <c r="Q59" s="39">
        <v>37921</v>
      </c>
      <c r="R59" s="39">
        <v>409</v>
      </c>
      <c r="S59" s="39">
        <v>4</v>
      </c>
      <c r="T59" s="39">
        <v>38326</v>
      </c>
      <c r="U59" s="39">
        <v>0</v>
      </c>
      <c r="V59" s="39">
        <v>443</v>
      </c>
      <c r="W59" s="39">
        <v>1</v>
      </c>
    </row>
    <row r="60" spans="1:23" ht="12.75">
      <c r="A60" s="33" t="s">
        <v>134</v>
      </c>
      <c r="B60" s="39">
        <v>41178</v>
      </c>
      <c r="C60" s="39">
        <v>41144</v>
      </c>
      <c r="D60" s="39">
        <v>0</v>
      </c>
      <c r="E60" s="39">
        <v>34</v>
      </c>
      <c r="F60" s="39">
        <v>25314</v>
      </c>
      <c r="G60" s="39">
        <v>15391</v>
      </c>
      <c r="H60" s="39">
        <v>17038</v>
      </c>
      <c r="I60" s="39">
        <v>17433</v>
      </c>
      <c r="J60" s="39">
        <v>6234</v>
      </c>
      <c r="K60" s="39">
        <v>10491</v>
      </c>
      <c r="L60" s="39">
        <v>10690</v>
      </c>
      <c r="M60" s="39">
        <v>4133</v>
      </c>
      <c r="N60" s="39">
        <v>6547</v>
      </c>
      <c r="O60" s="39">
        <v>6743</v>
      </c>
      <c r="P60" s="39">
        <v>2101</v>
      </c>
      <c r="Q60" s="39">
        <v>40705</v>
      </c>
      <c r="R60" s="39">
        <v>473</v>
      </c>
      <c r="S60" s="39">
        <v>0</v>
      </c>
      <c r="T60" s="39">
        <v>41178</v>
      </c>
      <c r="U60" s="39">
        <v>0</v>
      </c>
      <c r="V60" s="39">
        <v>421</v>
      </c>
      <c r="W60" s="39">
        <v>0</v>
      </c>
    </row>
    <row r="61" spans="1:23" ht="12.75">
      <c r="A61" s="33" t="s">
        <v>143</v>
      </c>
      <c r="B61" s="39">
        <v>41508</v>
      </c>
      <c r="C61" s="39">
        <v>41483</v>
      </c>
      <c r="D61" s="39">
        <v>0</v>
      </c>
      <c r="E61" s="39">
        <v>25</v>
      </c>
      <c r="F61" s="39">
        <v>25628</v>
      </c>
      <c r="G61" s="39">
        <v>15408</v>
      </c>
      <c r="H61" s="39">
        <v>16261</v>
      </c>
      <c r="I61" s="39">
        <v>18026</v>
      </c>
      <c r="J61" s="39">
        <v>6749</v>
      </c>
      <c r="K61" s="39">
        <v>10207</v>
      </c>
      <c r="L61" s="39">
        <v>11043</v>
      </c>
      <c r="M61" s="39">
        <v>4378</v>
      </c>
      <c r="N61" s="39">
        <v>6054</v>
      </c>
      <c r="O61" s="39">
        <v>6983</v>
      </c>
      <c r="P61" s="39">
        <v>2371</v>
      </c>
      <c r="Q61" s="39">
        <v>41036</v>
      </c>
      <c r="R61" s="39">
        <v>472</v>
      </c>
      <c r="S61" s="39">
        <v>0</v>
      </c>
      <c r="T61" s="39">
        <v>41508</v>
      </c>
      <c r="U61" s="39">
        <v>0</v>
      </c>
      <c r="V61" s="39">
        <v>387</v>
      </c>
      <c r="W61" s="39">
        <v>4</v>
      </c>
    </row>
    <row r="62" spans="1:23" ht="12.75">
      <c r="A62" s="33" t="s">
        <v>86</v>
      </c>
      <c r="B62" s="39">
        <v>24867</v>
      </c>
      <c r="C62" s="39">
        <v>0</v>
      </c>
      <c r="D62" s="39">
        <v>0</v>
      </c>
      <c r="E62" s="39">
        <v>0</v>
      </c>
      <c r="F62" s="39">
        <v>17286</v>
      </c>
      <c r="G62" s="39">
        <v>7581</v>
      </c>
      <c r="H62" s="39">
        <v>16686</v>
      </c>
      <c r="I62" s="39">
        <v>6444</v>
      </c>
      <c r="J62" s="39">
        <v>1737</v>
      </c>
      <c r="K62" s="39">
        <v>11710</v>
      </c>
      <c r="L62" s="39">
        <v>4259</v>
      </c>
      <c r="M62" s="39">
        <v>1317</v>
      </c>
      <c r="N62" s="39">
        <v>4976</v>
      </c>
      <c r="O62" s="39">
        <v>2185</v>
      </c>
      <c r="P62" s="39">
        <v>420</v>
      </c>
      <c r="Q62" s="39">
        <v>0</v>
      </c>
      <c r="R62" s="39">
        <v>0</v>
      </c>
      <c r="S62" s="39">
        <v>24867</v>
      </c>
      <c r="T62" s="39">
        <v>0</v>
      </c>
      <c r="U62" s="39">
        <v>0</v>
      </c>
      <c r="V62" s="39">
        <v>0</v>
      </c>
      <c r="W62" s="39">
        <v>117</v>
      </c>
    </row>
    <row r="63" spans="1:23" ht="12.75">
      <c r="A63" s="33" t="s">
        <v>84</v>
      </c>
      <c r="B63" s="39">
        <v>35434</v>
      </c>
      <c r="C63" s="39">
        <v>0</v>
      </c>
      <c r="D63" s="39">
        <v>0</v>
      </c>
      <c r="E63" s="39">
        <v>0</v>
      </c>
      <c r="F63" s="39">
        <v>25525</v>
      </c>
      <c r="G63" s="39">
        <v>9909</v>
      </c>
      <c r="H63" s="39">
        <v>22433</v>
      </c>
      <c r="I63" s="39">
        <v>9927</v>
      </c>
      <c r="J63" s="39">
        <v>3074</v>
      </c>
      <c r="K63" s="39">
        <v>16160</v>
      </c>
      <c r="L63" s="39">
        <v>6908</v>
      </c>
      <c r="M63" s="39">
        <v>2457</v>
      </c>
      <c r="N63" s="39">
        <v>6273</v>
      </c>
      <c r="O63" s="39">
        <v>3019</v>
      </c>
      <c r="P63" s="39">
        <v>617</v>
      </c>
      <c r="Q63" s="39">
        <v>0</v>
      </c>
      <c r="R63" s="39">
        <v>0</v>
      </c>
      <c r="S63" s="39">
        <v>35434</v>
      </c>
      <c r="T63" s="39">
        <v>0</v>
      </c>
      <c r="U63" s="39">
        <v>0</v>
      </c>
      <c r="V63" s="39">
        <v>0</v>
      </c>
      <c r="W63" s="39">
        <v>165</v>
      </c>
    </row>
    <row r="64" spans="1:23" ht="12.75">
      <c r="A64" s="33" t="s">
        <v>82</v>
      </c>
      <c r="B64" s="39">
        <v>34319</v>
      </c>
      <c r="C64" s="39">
        <v>0</v>
      </c>
      <c r="D64" s="39">
        <v>0</v>
      </c>
      <c r="E64" s="39">
        <v>0</v>
      </c>
      <c r="F64" s="39">
        <v>25139</v>
      </c>
      <c r="G64" s="39">
        <v>9180</v>
      </c>
      <c r="H64" s="39">
        <v>20790</v>
      </c>
      <c r="I64" s="39">
        <v>10047</v>
      </c>
      <c r="J64" s="39">
        <v>3482</v>
      </c>
      <c r="K64" s="39">
        <v>15081</v>
      </c>
      <c r="L64" s="39">
        <v>7203</v>
      </c>
      <c r="M64" s="39">
        <v>2855</v>
      </c>
      <c r="N64" s="39">
        <v>5709</v>
      </c>
      <c r="O64" s="39">
        <v>2844</v>
      </c>
      <c r="P64" s="39">
        <v>627</v>
      </c>
      <c r="Q64" s="39">
        <v>0</v>
      </c>
      <c r="R64" s="39">
        <v>0</v>
      </c>
      <c r="S64" s="39">
        <v>34319</v>
      </c>
      <c r="T64" s="39">
        <v>0</v>
      </c>
      <c r="U64" s="39">
        <v>0</v>
      </c>
      <c r="V64" s="39">
        <v>0</v>
      </c>
      <c r="W64" s="39">
        <v>174</v>
      </c>
    </row>
    <row r="65" spans="1:23" ht="12.75">
      <c r="A65" s="33" t="s">
        <v>80</v>
      </c>
      <c r="B65" s="39">
        <v>32867</v>
      </c>
      <c r="C65" s="39">
        <v>0</v>
      </c>
      <c r="D65" s="39">
        <v>0</v>
      </c>
      <c r="E65" s="39">
        <v>0</v>
      </c>
      <c r="F65" s="39">
        <v>24696</v>
      </c>
      <c r="G65" s="39">
        <v>8171</v>
      </c>
      <c r="H65" s="39">
        <v>18934</v>
      </c>
      <c r="I65" s="39">
        <v>9894</v>
      </c>
      <c r="J65" s="39">
        <v>4039</v>
      </c>
      <c r="K65" s="39">
        <v>14053</v>
      </c>
      <c r="L65" s="39">
        <v>7323</v>
      </c>
      <c r="M65" s="39">
        <v>3320</v>
      </c>
      <c r="N65" s="39">
        <v>4881</v>
      </c>
      <c r="O65" s="39">
        <v>2571</v>
      </c>
      <c r="P65" s="39">
        <v>719</v>
      </c>
      <c r="Q65" s="39">
        <v>0</v>
      </c>
      <c r="R65" s="39">
        <v>0</v>
      </c>
      <c r="S65" s="39">
        <v>32867</v>
      </c>
      <c r="T65" s="39">
        <v>0</v>
      </c>
      <c r="U65" s="39">
        <v>0</v>
      </c>
      <c r="V65" s="39">
        <v>0</v>
      </c>
      <c r="W65" s="39">
        <v>177</v>
      </c>
    </row>
    <row r="66" spans="1:23" ht="12.75">
      <c r="A66" s="33" t="s">
        <v>78</v>
      </c>
      <c r="B66" s="39">
        <v>26654</v>
      </c>
      <c r="C66" s="39">
        <v>0</v>
      </c>
      <c r="D66" s="39">
        <v>0</v>
      </c>
      <c r="E66" s="39">
        <v>0</v>
      </c>
      <c r="F66" s="39">
        <v>20088</v>
      </c>
      <c r="G66" s="39">
        <v>6566</v>
      </c>
      <c r="H66" s="39">
        <v>15156</v>
      </c>
      <c r="I66" s="39">
        <v>8069</v>
      </c>
      <c r="J66" s="39">
        <v>3429</v>
      </c>
      <c r="K66" s="39">
        <v>11397</v>
      </c>
      <c r="L66" s="39">
        <v>5910</v>
      </c>
      <c r="M66" s="39">
        <v>2781</v>
      </c>
      <c r="N66" s="39">
        <v>3759</v>
      </c>
      <c r="O66" s="39">
        <v>2159</v>
      </c>
      <c r="P66" s="39">
        <v>648</v>
      </c>
      <c r="Q66" s="39">
        <v>0</v>
      </c>
      <c r="R66" s="39">
        <v>0</v>
      </c>
      <c r="S66" s="39">
        <v>26654</v>
      </c>
      <c r="T66" s="39">
        <v>0</v>
      </c>
      <c r="U66" s="39">
        <v>0</v>
      </c>
      <c r="V66" s="39">
        <v>0</v>
      </c>
      <c r="W66" s="39">
        <v>200</v>
      </c>
    </row>
    <row r="67" spans="1:23" ht="12.75">
      <c r="A67" s="33" t="s">
        <v>76</v>
      </c>
      <c r="B67" s="39">
        <v>27442</v>
      </c>
      <c r="C67" s="39">
        <v>0</v>
      </c>
      <c r="D67" s="39">
        <v>0</v>
      </c>
      <c r="E67" s="39">
        <v>0</v>
      </c>
      <c r="F67" s="39">
        <v>20510</v>
      </c>
      <c r="G67" s="39">
        <v>6932</v>
      </c>
      <c r="H67" s="39">
        <v>15081</v>
      </c>
      <c r="I67" s="39">
        <v>8493</v>
      </c>
      <c r="J67" s="39">
        <v>3868</v>
      </c>
      <c r="K67" s="39">
        <v>11135</v>
      </c>
      <c r="L67" s="39">
        <v>6241</v>
      </c>
      <c r="M67" s="39">
        <v>3134</v>
      </c>
      <c r="N67" s="39">
        <v>3946</v>
      </c>
      <c r="O67" s="39">
        <v>2252</v>
      </c>
      <c r="P67" s="39">
        <v>734</v>
      </c>
      <c r="Q67" s="39">
        <v>0</v>
      </c>
      <c r="R67" s="39">
        <v>0</v>
      </c>
      <c r="S67" s="39">
        <v>27442</v>
      </c>
      <c r="T67" s="39">
        <v>0</v>
      </c>
      <c r="U67" s="39">
        <v>0</v>
      </c>
      <c r="V67" s="39">
        <v>0</v>
      </c>
      <c r="W67" s="39">
        <v>265</v>
      </c>
    </row>
    <row r="68" spans="1:23" ht="12.75">
      <c r="A68" s="33" t="s">
        <v>74</v>
      </c>
      <c r="B68" s="39">
        <v>29416</v>
      </c>
      <c r="C68" s="39">
        <v>0</v>
      </c>
      <c r="D68" s="39">
        <v>0</v>
      </c>
      <c r="E68" s="39">
        <v>0</v>
      </c>
      <c r="F68" s="39">
        <v>21674</v>
      </c>
      <c r="G68" s="39">
        <v>7742</v>
      </c>
      <c r="H68" s="39">
        <v>15887</v>
      </c>
      <c r="I68" s="39">
        <v>9207</v>
      </c>
      <c r="J68" s="39">
        <v>4322</v>
      </c>
      <c r="K68" s="39">
        <v>11660</v>
      </c>
      <c r="L68" s="39">
        <v>6571</v>
      </c>
      <c r="M68" s="39">
        <v>3443</v>
      </c>
      <c r="N68" s="39">
        <v>4227</v>
      </c>
      <c r="O68" s="39">
        <v>2636</v>
      </c>
      <c r="P68" s="39">
        <v>879</v>
      </c>
      <c r="Q68" s="39">
        <v>0</v>
      </c>
      <c r="R68" s="39">
        <v>0</v>
      </c>
      <c r="S68" s="39">
        <v>29416</v>
      </c>
      <c r="T68" s="39">
        <v>0</v>
      </c>
      <c r="U68" s="39">
        <v>0</v>
      </c>
      <c r="V68" s="39">
        <v>0</v>
      </c>
      <c r="W68" s="39">
        <v>338</v>
      </c>
    </row>
    <row r="69" spans="1:23" ht="12.75">
      <c r="A69" s="33" t="s">
        <v>72</v>
      </c>
      <c r="B69" s="39">
        <v>31916</v>
      </c>
      <c r="C69" s="39">
        <v>0</v>
      </c>
      <c r="D69" s="39">
        <v>0</v>
      </c>
      <c r="E69" s="39">
        <v>0</v>
      </c>
      <c r="F69" s="39">
        <v>23334</v>
      </c>
      <c r="G69" s="39">
        <v>8582</v>
      </c>
      <c r="H69" s="39">
        <v>17282</v>
      </c>
      <c r="I69" s="39">
        <v>10217</v>
      </c>
      <c r="J69" s="39">
        <v>4417</v>
      </c>
      <c r="K69" s="39">
        <v>12556</v>
      </c>
      <c r="L69" s="39">
        <v>7312</v>
      </c>
      <c r="M69" s="39">
        <v>3466</v>
      </c>
      <c r="N69" s="39">
        <v>4726</v>
      </c>
      <c r="O69" s="39">
        <v>2905</v>
      </c>
      <c r="P69" s="39">
        <v>951</v>
      </c>
      <c r="Q69" s="39">
        <v>0</v>
      </c>
      <c r="R69" s="39">
        <v>0</v>
      </c>
      <c r="S69" s="39">
        <v>31916</v>
      </c>
      <c r="T69" s="39">
        <v>0</v>
      </c>
      <c r="U69" s="39">
        <v>0</v>
      </c>
      <c r="V69" s="39">
        <v>0</v>
      </c>
      <c r="W69" s="39">
        <v>354</v>
      </c>
    </row>
    <row r="70" spans="1:23" ht="12.75">
      <c r="A70" s="33" t="s">
        <v>70</v>
      </c>
      <c r="B70" s="39">
        <v>32578</v>
      </c>
      <c r="C70" s="39">
        <v>0</v>
      </c>
      <c r="D70" s="39">
        <v>0</v>
      </c>
      <c r="E70" s="39">
        <v>0</v>
      </c>
      <c r="F70" s="39">
        <v>23854</v>
      </c>
      <c r="G70" s="39">
        <v>8724</v>
      </c>
      <c r="H70" s="39">
        <v>18082</v>
      </c>
      <c r="I70" s="39">
        <v>10276</v>
      </c>
      <c r="J70" s="39">
        <v>4220</v>
      </c>
      <c r="K70" s="39">
        <v>13110</v>
      </c>
      <c r="L70" s="39">
        <v>7451</v>
      </c>
      <c r="M70" s="39">
        <v>3293</v>
      </c>
      <c r="N70" s="39">
        <v>4972</v>
      </c>
      <c r="O70" s="39">
        <v>2825</v>
      </c>
      <c r="P70" s="39">
        <v>927</v>
      </c>
      <c r="Q70" s="39">
        <v>0</v>
      </c>
      <c r="R70" s="39">
        <v>0</v>
      </c>
      <c r="S70" s="39">
        <v>32578</v>
      </c>
      <c r="T70" s="39">
        <v>0</v>
      </c>
      <c r="U70" s="39">
        <v>0</v>
      </c>
      <c r="V70" s="39">
        <v>0</v>
      </c>
      <c r="W70" s="39">
        <v>341</v>
      </c>
    </row>
    <row r="71" spans="1:23" ht="12.75">
      <c r="A71" s="33" t="s">
        <v>25</v>
      </c>
      <c r="B71" s="39">
        <v>29341</v>
      </c>
      <c r="C71" s="39">
        <v>17155</v>
      </c>
      <c r="D71" s="39">
        <v>11832</v>
      </c>
      <c r="E71" s="39">
        <v>354</v>
      </c>
      <c r="F71" s="39">
        <v>21095</v>
      </c>
      <c r="G71" s="39">
        <v>7901</v>
      </c>
      <c r="H71" s="39">
        <v>16446</v>
      </c>
      <c r="I71" s="39">
        <v>8781</v>
      </c>
      <c r="J71" s="39">
        <v>3769</v>
      </c>
      <c r="K71" s="39">
        <v>11879</v>
      </c>
      <c r="L71" s="39">
        <v>6305</v>
      </c>
      <c r="M71" s="39">
        <v>2911</v>
      </c>
      <c r="N71" s="39">
        <v>4567</v>
      </c>
      <c r="O71" s="39">
        <v>2476</v>
      </c>
      <c r="P71" s="39">
        <v>858</v>
      </c>
      <c r="Q71" s="39">
        <v>28996</v>
      </c>
      <c r="R71" s="39">
        <v>345</v>
      </c>
      <c r="S71" s="39">
        <v>29341</v>
      </c>
      <c r="T71" s="39">
        <v>0</v>
      </c>
      <c r="U71" s="39">
        <v>0</v>
      </c>
      <c r="V71" s="39">
        <v>0</v>
      </c>
      <c r="W71" s="39">
        <v>335</v>
      </c>
    </row>
    <row r="72" spans="1:23" ht="12.75">
      <c r="A72" s="33" t="s">
        <v>23</v>
      </c>
      <c r="B72" s="39">
        <v>159420</v>
      </c>
      <c r="C72" s="39">
        <v>134107</v>
      </c>
      <c r="D72" s="39">
        <v>11957</v>
      </c>
      <c r="E72" s="39">
        <v>13356</v>
      </c>
      <c r="F72" s="39">
        <v>103532</v>
      </c>
      <c r="G72" s="39">
        <v>52837</v>
      </c>
      <c r="H72" s="39">
        <v>63672</v>
      </c>
      <c r="I72" s="39">
        <v>58357</v>
      </c>
      <c r="J72" s="39">
        <v>34340</v>
      </c>
      <c r="K72" s="39">
        <v>40404</v>
      </c>
      <c r="L72" s="39">
        <v>37060</v>
      </c>
      <c r="M72" s="39">
        <v>26068</v>
      </c>
      <c r="N72" s="39">
        <v>23268</v>
      </c>
      <c r="O72" s="39">
        <v>21297</v>
      </c>
      <c r="P72" s="39">
        <v>8272</v>
      </c>
      <c r="Q72" s="39">
        <v>156369</v>
      </c>
      <c r="R72" s="39">
        <v>3051</v>
      </c>
      <c r="S72" s="39">
        <v>22147</v>
      </c>
      <c r="T72" s="39">
        <v>124796</v>
      </c>
      <c r="U72" s="39">
        <v>12477</v>
      </c>
      <c r="V72" s="39">
        <v>14505</v>
      </c>
      <c r="W72" s="39">
        <v>518</v>
      </c>
    </row>
    <row r="73" spans="1:23" ht="12.75">
      <c r="A73" s="33" t="s">
        <v>20</v>
      </c>
      <c r="B73" s="39">
        <v>167484</v>
      </c>
      <c r="C73" s="39">
        <v>148000</v>
      </c>
      <c r="D73" s="39">
        <v>6490</v>
      </c>
      <c r="E73" s="39">
        <v>12994</v>
      </c>
      <c r="F73" s="39">
        <v>104559</v>
      </c>
      <c r="G73" s="39">
        <v>53617</v>
      </c>
      <c r="H73" s="39">
        <v>64032</v>
      </c>
      <c r="I73" s="39">
        <v>57663</v>
      </c>
      <c r="J73" s="39">
        <v>36481</v>
      </c>
      <c r="K73" s="39">
        <v>40793</v>
      </c>
      <c r="L73" s="39">
        <v>36448</v>
      </c>
      <c r="M73" s="39">
        <v>27318</v>
      </c>
      <c r="N73" s="39">
        <v>23239</v>
      </c>
      <c r="O73" s="39">
        <v>21215</v>
      </c>
      <c r="P73" s="39">
        <v>9163</v>
      </c>
      <c r="Q73" s="39">
        <v>158176</v>
      </c>
      <c r="R73" s="39">
        <v>9308</v>
      </c>
      <c r="S73" s="39">
        <v>23223</v>
      </c>
      <c r="T73" s="39">
        <v>129132</v>
      </c>
      <c r="U73" s="39">
        <v>15129</v>
      </c>
      <c r="V73" s="39">
        <v>16185</v>
      </c>
      <c r="W73" s="39">
        <v>679</v>
      </c>
    </row>
    <row r="74" spans="1:23" ht="12.75">
      <c r="A74" s="33" t="s">
        <v>27</v>
      </c>
      <c r="B74" s="39">
        <v>171801</v>
      </c>
      <c r="C74" s="39">
        <v>158953</v>
      </c>
      <c r="D74" s="39">
        <v>1198</v>
      </c>
      <c r="E74" s="39">
        <v>11650</v>
      </c>
      <c r="F74" s="39">
        <v>105689</v>
      </c>
      <c r="G74" s="39">
        <v>53386</v>
      </c>
      <c r="H74" s="39">
        <v>64953</v>
      </c>
      <c r="I74" s="39">
        <v>57172</v>
      </c>
      <c r="J74" s="39">
        <v>36950</v>
      </c>
      <c r="K74" s="39">
        <v>41303</v>
      </c>
      <c r="L74" s="39">
        <v>36672</v>
      </c>
      <c r="M74" s="39">
        <v>27714</v>
      </c>
      <c r="N74" s="39">
        <v>23650</v>
      </c>
      <c r="O74" s="39">
        <v>20500</v>
      </c>
      <c r="P74" s="39">
        <v>9236</v>
      </c>
      <c r="Q74" s="39">
        <v>159075</v>
      </c>
      <c r="R74" s="39">
        <v>12726</v>
      </c>
      <c r="S74" s="39">
        <v>23754</v>
      </c>
      <c r="T74" s="39">
        <v>131182</v>
      </c>
      <c r="U74" s="39">
        <v>16865</v>
      </c>
      <c r="V74" s="39">
        <v>16753</v>
      </c>
      <c r="W74" s="39">
        <v>656</v>
      </c>
    </row>
    <row r="75" spans="1:23" ht="12.75">
      <c r="A75" s="33" t="s">
        <v>92</v>
      </c>
      <c r="B75" s="39">
        <v>194293</v>
      </c>
      <c r="C75" s="39">
        <v>182499</v>
      </c>
      <c r="D75" s="39">
        <v>484</v>
      </c>
      <c r="E75" s="39">
        <v>11310</v>
      </c>
      <c r="F75" s="39">
        <v>121897</v>
      </c>
      <c r="G75" s="39">
        <v>65201</v>
      </c>
      <c r="H75" s="39">
        <v>79457</v>
      </c>
      <c r="I75" s="39">
        <v>65950</v>
      </c>
      <c r="J75" s="39">
        <v>41691</v>
      </c>
      <c r="K75" s="39">
        <v>49765</v>
      </c>
      <c r="L75" s="39">
        <v>41776</v>
      </c>
      <c r="M75" s="39">
        <v>30356</v>
      </c>
      <c r="N75" s="39">
        <v>29692</v>
      </c>
      <c r="O75" s="39">
        <v>24174</v>
      </c>
      <c r="P75" s="39">
        <v>11335</v>
      </c>
      <c r="Q75" s="39">
        <v>187098</v>
      </c>
      <c r="R75" s="39">
        <v>7195</v>
      </c>
      <c r="S75" s="39">
        <v>27741</v>
      </c>
      <c r="T75" s="39">
        <v>145669</v>
      </c>
      <c r="U75" s="39">
        <v>20881</v>
      </c>
      <c r="V75" s="39">
        <v>16825</v>
      </c>
      <c r="W75" s="39">
        <v>646</v>
      </c>
    </row>
    <row r="76" spans="1:23" ht="12.75">
      <c r="A76" s="33" t="s">
        <v>99</v>
      </c>
      <c r="B76" s="39">
        <v>199382</v>
      </c>
      <c r="C76" s="39">
        <v>184064</v>
      </c>
      <c r="D76" s="39">
        <v>338</v>
      </c>
      <c r="E76" s="39">
        <v>14980</v>
      </c>
      <c r="F76" s="39">
        <v>125742</v>
      </c>
      <c r="G76" s="39">
        <v>66764</v>
      </c>
      <c r="H76" s="39">
        <v>81667</v>
      </c>
      <c r="I76" s="39">
        <v>67484</v>
      </c>
      <c r="J76" s="39">
        <v>43355</v>
      </c>
      <c r="K76" s="39">
        <v>51183</v>
      </c>
      <c r="L76" s="39">
        <v>42718</v>
      </c>
      <c r="M76" s="39">
        <v>31841</v>
      </c>
      <c r="N76" s="39">
        <v>30484</v>
      </c>
      <c r="O76" s="39">
        <v>24766</v>
      </c>
      <c r="P76" s="39">
        <v>11514</v>
      </c>
      <c r="Q76" s="39">
        <v>192506</v>
      </c>
      <c r="R76" s="39">
        <v>6876</v>
      </c>
      <c r="S76" s="39">
        <v>28485</v>
      </c>
      <c r="T76" s="39">
        <v>149087</v>
      </c>
      <c r="U76" s="39">
        <v>21810</v>
      </c>
      <c r="V76" s="39">
        <v>15974</v>
      </c>
      <c r="W76" s="39">
        <v>639</v>
      </c>
    </row>
    <row r="77" spans="1:23" ht="12.75">
      <c r="A77" s="33" t="s">
        <v>113</v>
      </c>
      <c r="B77" s="39">
        <v>202211</v>
      </c>
      <c r="C77" s="39">
        <v>186942</v>
      </c>
      <c r="D77" s="39">
        <v>234</v>
      </c>
      <c r="E77" s="39">
        <v>15035</v>
      </c>
      <c r="F77" s="39">
        <v>129844</v>
      </c>
      <c r="G77" s="39">
        <v>68864</v>
      </c>
      <c r="H77" s="39">
        <v>84697</v>
      </c>
      <c r="I77" s="39">
        <v>70056</v>
      </c>
      <c r="J77" s="39">
        <v>43955</v>
      </c>
      <c r="K77" s="39">
        <v>52825</v>
      </c>
      <c r="L77" s="39">
        <v>44448</v>
      </c>
      <c r="M77" s="39">
        <v>32571</v>
      </c>
      <c r="N77" s="39">
        <v>31872</v>
      </c>
      <c r="O77" s="39">
        <v>25608</v>
      </c>
      <c r="P77" s="39">
        <v>11384</v>
      </c>
      <c r="Q77" s="39">
        <v>198708</v>
      </c>
      <c r="R77" s="39">
        <v>3503</v>
      </c>
      <c r="S77" s="39">
        <v>28235</v>
      </c>
      <c r="T77" s="39">
        <v>152430</v>
      </c>
      <c r="U77" s="39">
        <v>21546</v>
      </c>
      <c r="V77" s="39">
        <v>16379</v>
      </c>
      <c r="W77" s="39">
        <v>688</v>
      </c>
    </row>
    <row r="78" spans="1:23" ht="12.75">
      <c r="A78" s="33" t="s">
        <v>128</v>
      </c>
      <c r="B78" s="39">
        <v>209052</v>
      </c>
      <c r="C78" s="39">
        <v>193156</v>
      </c>
      <c r="D78" s="39">
        <v>0</v>
      </c>
      <c r="E78" s="39">
        <v>15896</v>
      </c>
      <c r="F78" s="39">
        <v>133402</v>
      </c>
      <c r="G78" s="39">
        <v>71337</v>
      </c>
      <c r="H78" s="39">
        <v>87360</v>
      </c>
      <c r="I78" s="39">
        <v>73445</v>
      </c>
      <c r="J78" s="39">
        <v>43934</v>
      </c>
      <c r="K78" s="39">
        <v>54557</v>
      </c>
      <c r="L78" s="39">
        <v>46487</v>
      </c>
      <c r="M78" s="39">
        <v>32358</v>
      </c>
      <c r="N78" s="39">
        <v>32803</v>
      </c>
      <c r="O78" s="39">
        <v>26958</v>
      </c>
      <c r="P78" s="39">
        <v>11576</v>
      </c>
      <c r="Q78" s="39">
        <v>204739</v>
      </c>
      <c r="R78" s="39">
        <v>4313</v>
      </c>
      <c r="S78" s="39">
        <v>29507</v>
      </c>
      <c r="T78" s="39">
        <v>155439</v>
      </c>
      <c r="U78" s="39">
        <v>24102</v>
      </c>
      <c r="V78" s="39">
        <v>15236</v>
      </c>
      <c r="W78" s="39">
        <v>625</v>
      </c>
    </row>
    <row r="79" spans="1:23" ht="12.75">
      <c r="A79" s="33" t="s">
        <v>135</v>
      </c>
      <c r="B79" s="39">
        <v>218862</v>
      </c>
      <c r="C79" s="39">
        <v>205314</v>
      </c>
      <c r="D79" s="39">
        <v>0</v>
      </c>
      <c r="E79" s="39">
        <v>13548</v>
      </c>
      <c r="F79" s="39">
        <v>139077</v>
      </c>
      <c r="G79" s="39">
        <v>74925</v>
      </c>
      <c r="H79" s="39">
        <v>89215</v>
      </c>
      <c r="I79" s="39">
        <v>78979</v>
      </c>
      <c r="J79" s="39">
        <v>45808</v>
      </c>
      <c r="K79" s="39">
        <v>55876</v>
      </c>
      <c r="L79" s="39">
        <v>49944</v>
      </c>
      <c r="M79" s="39">
        <v>33257</v>
      </c>
      <c r="N79" s="39">
        <v>33339</v>
      </c>
      <c r="O79" s="39">
        <v>29035</v>
      </c>
      <c r="P79" s="39">
        <v>12551</v>
      </c>
      <c r="Q79" s="39">
        <v>214002</v>
      </c>
      <c r="R79" s="39">
        <v>4860</v>
      </c>
      <c r="S79" s="39">
        <v>32911</v>
      </c>
      <c r="T79" s="39">
        <v>159343</v>
      </c>
      <c r="U79" s="39">
        <v>26608</v>
      </c>
      <c r="V79" s="39">
        <v>14034</v>
      </c>
      <c r="W79" s="39">
        <v>570</v>
      </c>
    </row>
    <row r="80" spans="1:23" ht="12.75">
      <c r="A80" s="33" t="s">
        <v>144</v>
      </c>
      <c r="B80" s="39">
        <v>222293</v>
      </c>
      <c r="C80" s="39">
        <v>208082</v>
      </c>
      <c r="D80" s="39">
        <v>0</v>
      </c>
      <c r="E80" s="39">
        <v>14211</v>
      </c>
      <c r="F80" s="39">
        <v>139981</v>
      </c>
      <c r="G80" s="39">
        <v>76725</v>
      </c>
      <c r="H80" s="39">
        <v>87262</v>
      </c>
      <c r="I80" s="39">
        <v>82355</v>
      </c>
      <c r="J80" s="39">
        <v>47089</v>
      </c>
      <c r="K80" s="39">
        <v>54444</v>
      </c>
      <c r="L80" s="39">
        <v>51679</v>
      </c>
      <c r="M80" s="39">
        <v>33858</v>
      </c>
      <c r="N80" s="39">
        <v>32818</v>
      </c>
      <c r="O80" s="39">
        <v>30676</v>
      </c>
      <c r="P80" s="39">
        <v>13231</v>
      </c>
      <c r="Q80" s="39">
        <v>216706</v>
      </c>
      <c r="R80" s="39">
        <v>5587</v>
      </c>
      <c r="S80" s="39">
        <v>34645</v>
      </c>
      <c r="T80" s="39">
        <v>160378</v>
      </c>
      <c r="U80" s="39">
        <v>27270</v>
      </c>
      <c r="V80" s="39">
        <v>13783</v>
      </c>
      <c r="W80" s="39">
        <v>559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G47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9.140625" style="3" customWidth="1"/>
    <col min="2" max="2" width="21.00390625" style="3" customWidth="1"/>
    <col min="3" max="6" width="8.7109375" style="3" customWidth="1"/>
    <col min="7" max="7" width="10.7109375" style="3" customWidth="1"/>
    <col min="8" max="8" width="9.140625" style="3" customWidth="1"/>
    <col min="9" max="9" width="19.7109375" style="3" customWidth="1"/>
    <col min="10" max="12" width="10.7109375" style="3" customWidth="1"/>
    <col min="13" max="13" width="13.7109375" style="3" customWidth="1"/>
    <col min="14" max="14" width="8.28125" style="3" customWidth="1"/>
    <col min="15" max="15" width="5.7109375" style="3" customWidth="1"/>
    <col min="16" max="16" width="8.28125" style="3" customWidth="1"/>
    <col min="17" max="17" width="5.7109375" style="3" customWidth="1"/>
    <col min="18" max="18" width="8.28125" style="3" customWidth="1"/>
    <col min="19" max="19" width="5.7109375" style="3" customWidth="1"/>
    <col min="20" max="20" width="9.57421875" style="3" bestFit="1" customWidth="1"/>
    <col min="21" max="21" width="8.28125" style="3" customWidth="1"/>
    <col min="22" max="22" width="5.7109375" style="3" customWidth="1"/>
    <col min="23" max="23" width="9.57421875" style="3" bestFit="1" customWidth="1"/>
    <col min="24" max="24" width="9.140625" style="3" customWidth="1"/>
    <col min="25" max="25" width="16.7109375" style="3" customWidth="1"/>
    <col min="26" max="26" width="8.28125" style="3" customWidth="1"/>
    <col min="27" max="27" width="5.7109375" style="3" customWidth="1"/>
    <col min="28" max="28" width="8.28125" style="3" customWidth="1"/>
    <col min="29" max="29" width="5.7109375" style="3" customWidth="1"/>
    <col min="30" max="30" width="8.28125" style="3" customWidth="1"/>
    <col min="31" max="31" width="5.7109375" style="3" customWidth="1"/>
    <col min="32" max="32" width="8.28125" style="3" customWidth="1"/>
    <col min="33" max="33" width="5.7109375" style="3" customWidth="1"/>
    <col min="34" max="16384" width="9.140625" style="3" customWidth="1"/>
  </cols>
  <sheetData>
    <row r="2" spans="2:7" ht="24.75" customHeight="1">
      <c r="B2" s="84" t="s">
        <v>0</v>
      </c>
      <c r="C2" s="63" t="s">
        <v>132</v>
      </c>
      <c r="D2" s="64"/>
      <c r="E2" s="65" t="s">
        <v>124</v>
      </c>
      <c r="F2" s="66"/>
      <c r="G2" s="66"/>
    </row>
    <row r="3" spans="2:7" ht="13.5" customHeight="1">
      <c r="B3" s="61"/>
      <c r="C3" s="88" t="s">
        <v>5</v>
      </c>
      <c r="D3" s="89"/>
      <c r="E3" s="88" t="str">
        <f>C3</f>
        <v>Antal
sökande</v>
      </c>
      <c r="F3" s="89"/>
      <c r="G3" s="84" t="s">
        <v>4</v>
      </c>
    </row>
    <row r="4" spans="2:7" ht="13.5" customHeight="1">
      <c r="B4" s="62"/>
      <c r="C4" s="90"/>
      <c r="D4" s="91"/>
      <c r="E4" s="90"/>
      <c r="F4" s="91"/>
      <c r="G4" s="92"/>
    </row>
    <row r="5" spans="2:7" ht="13.5" customHeight="1">
      <c r="B5" s="8" t="s">
        <v>129</v>
      </c>
      <c r="C5" s="9">
        <f>INDEX(Allt,MATCH(C2,Antagningsomgång,0),3)</f>
        <v>1956</v>
      </c>
      <c r="D5" s="48" t="str">
        <f>"("&amp;IF(C5=0,0,ROUND((C5/C8)*100,0))&amp;"%)"</f>
        <v>(100%)</v>
      </c>
      <c r="E5" s="9">
        <f>IF(E2="Ingen tidigare
jämförbar termin",0,INDEX(Allt,MATCH(E2,Antagningsomgång,0),3))</f>
        <v>2858</v>
      </c>
      <c r="F5" s="50" t="str">
        <f>"("&amp;IF(E5=0,0,ROUND((E5/E8)*100,0))&amp;"%)"</f>
        <v>(100%)</v>
      </c>
      <c r="G5" s="7" t="str">
        <f>IF(OR(C5=0,E5=0),"±"&amp;0,IF(SIGN(((C5-E5)/E5))=1,"+",IF(SIGN(((C5-E5)/E5))=0,"±",""))&amp;ROUND(((C5-E5)/E5)*100,0))&amp;"%"</f>
        <v>-32%</v>
      </c>
    </row>
    <row r="6" spans="2:7" ht="13.5" customHeight="1">
      <c r="B6" s="11" t="s">
        <v>9</v>
      </c>
      <c r="C6" s="9">
        <f>INDEX(Allt,MATCH(C2,Antagningsomgång,0),4)</f>
        <v>0</v>
      </c>
      <c r="D6" s="48" t="str">
        <f>"("&amp;IF(C6=0,0,ROUND((C6/C8)*100,0))&amp;"%)"</f>
        <v>(0%)</v>
      </c>
      <c r="E6" s="6">
        <f>IF(E2="Ingen tidigare
jämförbar termin",0,INDEX(Allt,MATCH(E2,Antagningsomgång,0),4))</f>
        <v>0</v>
      </c>
      <c r="F6" s="50" t="str">
        <f>"("&amp;IF(E6=0,0,ROUND((E6/E8)*100,0))&amp;"%)"</f>
        <v>(0%)</v>
      </c>
      <c r="G6" s="7" t="str">
        <f>IF(OR(C6=0,E6=0),"±"&amp;0,IF(SIGN(((C6-E6)/E6))=1,"+",IF(SIGN(((C6-E6)/E6))=0,"±",""))&amp;ROUND(((C6-E6)/E6)*100,0))&amp;"%"</f>
        <v>±0%</v>
      </c>
    </row>
    <row r="7" spans="2:7" ht="13.5" customHeight="1">
      <c r="B7" s="11" t="s">
        <v>10</v>
      </c>
      <c r="C7" s="9">
        <f>INDEX(Allt,MATCH(C2,Antagningsomgång,0),5)</f>
        <v>1</v>
      </c>
      <c r="D7" s="48" t="str">
        <f>"("&amp;IF(C7=0,0,ROUND((C7/C8)*100,0))&amp;"%)"</f>
        <v>(0%)</v>
      </c>
      <c r="E7" s="6">
        <f>IF(E2="Ingen tidigare
jämförbar termin",0,INDEX(Allt,MATCH(E2,Antagningsomgång,0),5))</f>
        <v>3</v>
      </c>
      <c r="F7" s="50" t="str">
        <f>"("&amp;IF(E7=0,0,ROUND((E7/E8)*100,0))&amp;"%)"</f>
        <v>(0%)</v>
      </c>
      <c r="G7" s="7" t="str">
        <f>IF(OR(C7=0,E7=0),"±"&amp;0,IF(SIGN(((C7-E7)/E7))=1,"+",IF(SIGN(((C7-E7)/E7))=0,"±",""))&amp;ROUND(((C7-E7)/E7)*100,0))&amp;"%"</f>
        <v>-67%</v>
      </c>
    </row>
    <row r="8" spans="2:7" s="16" customFormat="1" ht="19.5" customHeight="1">
      <c r="B8" s="12" t="s">
        <v>11</v>
      </c>
      <c r="C8" s="13">
        <f>SUM(C5:C7)</f>
        <v>1957</v>
      </c>
      <c r="D8" s="38" t="str">
        <f>"("&amp;IF(C8=0,0,ROUND((C8/C8)*100,0))&amp;"%)"</f>
        <v>(100%)</v>
      </c>
      <c r="E8" s="13">
        <f>SUM(E5:E7)</f>
        <v>2861</v>
      </c>
      <c r="F8" s="14" t="str">
        <f>"("&amp;IF(E8=0,0,ROUND((E8/E8)*100,0))&amp;"%)"</f>
        <v>(100%)</v>
      </c>
      <c r="G8" s="46" t="str">
        <f>IF(OR(C8=0,E8=0),"±"&amp;0,IF(SIGN(((C8-E8)/E8))=1,"+",IF(SIGN(((C8-E8)/E8))=0,"±",""))&amp;ROUND(((C8-E8)/E8)*100,0))&amp;"%"</f>
        <v>-32%</v>
      </c>
    </row>
    <row r="9" spans="2:7" s="16" customFormat="1" ht="24.75" customHeight="1">
      <c r="B9" s="85" t="s">
        <v>104</v>
      </c>
      <c r="C9" s="86"/>
      <c r="D9" s="86"/>
      <c r="E9" s="86"/>
      <c r="F9" s="86"/>
      <c r="G9" s="87"/>
    </row>
    <row r="10" spans="2:7" s="16" customFormat="1" ht="18" customHeight="1">
      <c r="B10" s="17"/>
      <c r="C10" s="18"/>
      <c r="D10" s="51"/>
      <c r="E10" s="18"/>
      <c r="F10" s="51"/>
      <c r="G10" s="20"/>
    </row>
    <row r="11" spans="2:7" ht="24.75" customHeight="1">
      <c r="B11" s="60" t="s">
        <v>48</v>
      </c>
      <c r="C11" s="63" t="str">
        <f>C2</f>
        <v>IKVT15</v>
      </c>
      <c r="D11" s="64"/>
      <c r="E11" s="65" t="str">
        <f>E2</f>
        <v>IKVT14</v>
      </c>
      <c r="F11" s="66"/>
      <c r="G11" s="66"/>
    </row>
    <row r="12" spans="2:10" ht="13.5" customHeight="1">
      <c r="B12" s="61"/>
      <c r="C12" s="88" t="str">
        <f>C3</f>
        <v>Antal
sökande</v>
      </c>
      <c r="D12" s="89"/>
      <c r="E12" s="88" t="str">
        <f>C3</f>
        <v>Antal
sökande</v>
      </c>
      <c r="F12" s="89"/>
      <c r="G12" s="84" t="str">
        <f>G3</f>
        <v>Förändring</v>
      </c>
      <c r="J12" s="23"/>
    </row>
    <row r="13" spans="2:10" ht="13.5" customHeight="1">
      <c r="B13" s="62"/>
      <c r="C13" s="90"/>
      <c r="D13" s="91"/>
      <c r="E13" s="90"/>
      <c r="F13" s="91"/>
      <c r="G13" s="92"/>
      <c r="J13" s="23"/>
    </row>
    <row r="14" spans="2:7" ht="13.5" customHeight="1">
      <c r="B14" s="11" t="s">
        <v>12</v>
      </c>
      <c r="C14" s="9">
        <f>INDEX(Allt,MATCH(C2,Antagningsomgång,0),6)</f>
        <v>207</v>
      </c>
      <c r="D14" s="50" t="str">
        <f>"("&amp;IF(C14=0,0,ROUND((C14/C16)*100,0))&amp;"%)"</f>
        <v>(50%)</v>
      </c>
      <c r="E14" s="9">
        <f>IF(E2="Ingen tidigare
jämförbar termin",0,INDEX(Allt,MATCH(E2,Antagningsomgång,0),6))</f>
        <v>643</v>
      </c>
      <c r="F14" s="50" t="str">
        <f>"("&amp;IF(E14=0,0,ROUND((E14/E16)*100,0))&amp;"%)"</f>
        <v>(50%)</v>
      </c>
      <c r="G14" s="7" t="str">
        <f>IF(OR(C14=0,E14=0),"±"&amp;0,IF(SIGN(((C14-E14)/E14))=1,"+",IF(SIGN(((C14-E14)/E14))=0,"±",""))&amp;ROUND(((C14-E14)/E14)*100,0))&amp;"%"</f>
        <v>-68%</v>
      </c>
    </row>
    <row r="15" spans="2:9" ht="13.5" customHeight="1">
      <c r="B15" s="11" t="s">
        <v>13</v>
      </c>
      <c r="C15" s="9">
        <f>INDEX(Allt,MATCH(C2,Antagningsomgång,0),7)</f>
        <v>205</v>
      </c>
      <c r="D15" s="50" t="str">
        <f>"("&amp;IF(C15=0,0,ROUND((C15/C16)*100,0))&amp;"%)"</f>
        <v>(50%)</v>
      </c>
      <c r="E15" s="6">
        <f>IF(E2="Ingen tidigare
jämförbar termin",0,INDEX(Allt,MATCH(E2,Antagningsomgång,0),7))</f>
        <v>644</v>
      </c>
      <c r="F15" s="50" t="str">
        <f>"("&amp;IF(E15=0,0,ROUND((E15/E16)*100,0))&amp;"%)"</f>
        <v>(50%)</v>
      </c>
      <c r="G15" s="7" t="str">
        <f>IF(OR(C15=0,E15=0),"±"&amp;0,IF(SIGN(((C15-E15)/E15))=1,"+",IF(SIGN(((C15-E15)/E15))=0,"±",""))&amp;ROUND(((C15-E15)/E15)*100,0))&amp;"%"</f>
        <v>-68%</v>
      </c>
      <c r="I15" s="21"/>
    </row>
    <row r="16" spans="2:7" s="16" customFormat="1" ht="19.5" customHeight="1">
      <c r="B16" s="12" t="s">
        <v>11</v>
      </c>
      <c r="C16" s="13">
        <f>SUM(C14:C15)</f>
        <v>412</v>
      </c>
      <c r="D16" s="14" t="str">
        <f>"("&amp;IF(C16=0,0,ROUND((C16/C16)*100,0))&amp;"%)"</f>
        <v>(100%)</v>
      </c>
      <c r="E16" s="13">
        <f>SUM(E14:E15)</f>
        <v>1287</v>
      </c>
      <c r="F16" s="14" t="str">
        <f>"("&amp;IF(E16=0,0,ROUND((E16/E16)*100,0))&amp;"%)"</f>
        <v>(100%)</v>
      </c>
      <c r="G16" s="46" t="str">
        <f>IF(OR(C16=0,E16=0),"±"&amp;0,IF(SIGN(((C16-E16)/E16))=1,"+",IF(SIGN(((C16-E16)/E16))=0,"±",""))&amp;ROUND(((C16-E16)/E16)*100,0))&amp;"%"</f>
        <v>-68%</v>
      </c>
    </row>
    <row r="17" spans="2:7" s="16" customFormat="1" ht="24.75" customHeight="1">
      <c r="B17" s="85" t="s">
        <v>14</v>
      </c>
      <c r="C17" s="86"/>
      <c r="D17" s="86"/>
      <c r="E17" s="86"/>
      <c r="F17" s="86"/>
      <c r="G17" s="87"/>
    </row>
    <row r="18" spans="2:7" s="16" customFormat="1" ht="18" customHeight="1">
      <c r="B18" s="17"/>
      <c r="C18" s="18"/>
      <c r="D18" s="51"/>
      <c r="E18" s="18"/>
      <c r="F18" s="51"/>
      <c r="G18" s="20"/>
    </row>
    <row r="19" spans="2:33" ht="24.75" customHeight="1">
      <c r="B19" s="84" t="s">
        <v>49</v>
      </c>
      <c r="C19" s="63" t="str">
        <f>C2</f>
        <v>IKVT15</v>
      </c>
      <c r="D19" s="64"/>
      <c r="E19" s="65" t="str">
        <f>E2</f>
        <v>IKVT14</v>
      </c>
      <c r="F19" s="66"/>
      <c r="G19" s="66"/>
      <c r="M19" s="60" t="s">
        <v>50</v>
      </c>
      <c r="N19" s="82" t="str">
        <f>C2</f>
        <v>IKVT15</v>
      </c>
      <c r="O19" s="83"/>
      <c r="P19" s="83"/>
      <c r="Q19" s="63"/>
      <c r="R19" s="75" t="str">
        <f>E2</f>
        <v>IKVT14</v>
      </c>
      <c r="S19" s="78"/>
      <c r="T19" s="78"/>
      <c r="U19" s="78"/>
      <c r="V19" s="78"/>
      <c r="W19" s="79"/>
      <c r="Y19" s="60" t="s">
        <v>50</v>
      </c>
      <c r="Z19" s="82" t="str">
        <f>C2</f>
        <v>IKVT15</v>
      </c>
      <c r="AA19" s="83"/>
      <c r="AB19" s="83"/>
      <c r="AC19" s="63"/>
      <c r="AD19" s="75" t="str">
        <f>E2</f>
        <v>IKVT14</v>
      </c>
      <c r="AE19" s="78"/>
      <c r="AF19" s="78"/>
      <c r="AG19" s="79"/>
    </row>
    <row r="20" spans="2:33" ht="13.5" customHeight="1">
      <c r="B20" s="61"/>
      <c r="C20" s="88" t="str">
        <f>C3</f>
        <v>Antal
sökande</v>
      </c>
      <c r="D20" s="89"/>
      <c r="E20" s="88" t="str">
        <f>C3</f>
        <v>Antal
sökande</v>
      </c>
      <c r="F20" s="89"/>
      <c r="G20" s="84" t="str">
        <f>G3</f>
        <v>Förändring</v>
      </c>
      <c r="M20" s="80"/>
      <c r="N20" s="88" t="s">
        <v>51</v>
      </c>
      <c r="O20" s="89"/>
      <c r="P20" s="88" t="s">
        <v>52</v>
      </c>
      <c r="Q20" s="89"/>
      <c r="R20" s="88" t="str">
        <f>N20</f>
        <v>Antal sökande
kvinnor</v>
      </c>
      <c r="S20" s="97"/>
      <c r="T20" s="95" t="str">
        <f>G3</f>
        <v>Förändring</v>
      </c>
      <c r="U20" s="88" t="str">
        <f>P20</f>
        <v>Antal sökande
män</v>
      </c>
      <c r="V20" s="97"/>
      <c r="W20" s="95" t="str">
        <f>G3</f>
        <v>Förändring</v>
      </c>
      <c r="Y20" s="80"/>
      <c r="Z20" s="88" t="str">
        <f>N20</f>
        <v>Antal sökande
kvinnor</v>
      </c>
      <c r="AA20" s="89"/>
      <c r="AB20" s="88" t="str">
        <f>P20</f>
        <v>Antal sökande
män</v>
      </c>
      <c r="AC20" s="89"/>
      <c r="AD20" s="88" t="str">
        <f>N20</f>
        <v>Antal sökande
kvinnor</v>
      </c>
      <c r="AE20" s="97"/>
      <c r="AF20" s="88" t="str">
        <f>P20</f>
        <v>Antal sökande
män</v>
      </c>
      <c r="AG20" s="89"/>
    </row>
    <row r="21" spans="2:33" ht="13.5" customHeight="1">
      <c r="B21" s="62"/>
      <c r="C21" s="90"/>
      <c r="D21" s="91"/>
      <c r="E21" s="90"/>
      <c r="F21" s="91"/>
      <c r="G21" s="92"/>
      <c r="M21" s="81"/>
      <c r="N21" s="90"/>
      <c r="O21" s="91"/>
      <c r="P21" s="90"/>
      <c r="Q21" s="91"/>
      <c r="R21" s="90"/>
      <c r="S21" s="98"/>
      <c r="T21" s="96"/>
      <c r="U21" s="90"/>
      <c r="V21" s="98"/>
      <c r="W21" s="96"/>
      <c r="Y21" s="81"/>
      <c r="Z21" s="90"/>
      <c r="AA21" s="91"/>
      <c r="AB21" s="90"/>
      <c r="AC21" s="91"/>
      <c r="AD21" s="90"/>
      <c r="AE21" s="98"/>
      <c r="AF21" s="90"/>
      <c r="AG21" s="91"/>
    </row>
    <row r="22" spans="2:33" ht="13.5" customHeight="1">
      <c r="B22" s="11" t="s">
        <v>15</v>
      </c>
      <c r="C22" s="9">
        <f>INDEX(Allt,MATCH(C2,Antagningsomgång,0),8)</f>
        <v>74</v>
      </c>
      <c r="D22" s="50" t="str">
        <f>"("&amp;IF(C22=0,0,ROUND((C22/C25)*100,0))&amp;"%)"</f>
        <v>(18%)</v>
      </c>
      <c r="E22" s="9">
        <f>IF(E2="Ingen tidigare
jämförbar termin",0,INDEX(Allt,MATCH(E2,Antagningsomgång,0),8))</f>
        <v>361</v>
      </c>
      <c r="F22" s="50" t="str">
        <f>"("&amp;IF(E22=0,0,ROUND((E22/E25)*100,0))&amp;"%)"</f>
        <v>(28%)</v>
      </c>
      <c r="G22" s="7" t="str">
        <f>IF(OR(C22=0,E22=0),"±"&amp;0,IF(SIGN(((C22-E22)/E22))=1,"+",IF(SIGN(((C22-E22)/E22))=0,"±",""))&amp;ROUND(((C22-E22)/E22)*100,0))&amp;"%"</f>
        <v>-80%</v>
      </c>
      <c r="M22" s="11" t="s">
        <v>15</v>
      </c>
      <c r="N22" s="9">
        <f>INDEX(Allt,MATCH(C2,Antagningsomgång,0),11)</f>
        <v>35</v>
      </c>
      <c r="O22" s="50" t="str">
        <f>"("&amp;IF(N22=0,0,ROUND((N22/(SUM(N25,P25)))*100,0))&amp;"%)"</f>
        <v>(8%)</v>
      </c>
      <c r="P22" s="9">
        <f>INDEX(Allt,MATCH(C2,Antagningsomgång,0),14)</f>
        <v>39</v>
      </c>
      <c r="Q22" s="52" t="str">
        <f>"("&amp;IF(P22=0,0,ROUND((P22/(SUM(N25,P25)))*100,0))&amp;"%)"</f>
        <v>(9%)</v>
      </c>
      <c r="R22" s="9">
        <f>IF(E2="Ingen tidigare
jämförbar termin",0,INDEX(Allt,MATCH(E2,Antagningsomgång,0),11))</f>
        <v>180</v>
      </c>
      <c r="S22" s="29" t="str">
        <f>"("&amp;IF(R22=0,0,ROUND((R22/(SUM(R25,U25)))*100,0))&amp;"%)"</f>
        <v>(14%)</v>
      </c>
      <c r="T22" s="53" t="str">
        <f>IF(OR(N22=0,R22=0),"±"&amp;0,IF(SIGN(((N22-R22)/R22))=1,"+",IF(SIGN(((N22-R22)/R22))=0,"±",""))&amp;ROUND(((N22-R22)/R22)*100,0))&amp;"%"</f>
        <v>-81%</v>
      </c>
      <c r="U22" s="9">
        <f>IF(E2="Ingen tidigare
jämförbar termin",0,INDEX(Allt,MATCH(E2,Antagningsomgång,0),14))</f>
        <v>181</v>
      </c>
      <c r="V22" s="52" t="str">
        <f>"("&amp;IF(U22=0,0,ROUND((U22/(SUM(R25,U25)))*100,0))&amp;"%)"</f>
        <v>(14%)</v>
      </c>
      <c r="W22" s="53" t="str">
        <f>IF(OR(P22=0,U22=0),"±"&amp;0,IF(SIGN(((P22-U22)/U22))=1,"+",IF(SIGN(((P22-U22)/U22))=0,"±",""))&amp;ROUND(((P22-U22)/U22)*100,0))&amp;"%"</f>
        <v>-78%</v>
      </c>
      <c r="Y22" s="11" t="s">
        <v>15</v>
      </c>
      <c r="Z22" s="9">
        <f>INDEX(Allt,MATCH(C2,Antagningsomgång,0),11)</f>
        <v>35</v>
      </c>
      <c r="AA22" s="50" t="str">
        <f>"("&amp;IF(Z22=0,0,ROUND((Z22/(SUM(Z25,AB25)))*100,0))&amp;"%)"</f>
        <v>(8%)</v>
      </c>
      <c r="AB22" s="9">
        <f>INDEX(Allt,MATCH(C2,Antagningsomgång,0),14)</f>
        <v>39</v>
      </c>
      <c r="AC22" s="52" t="str">
        <f>"("&amp;IF(AB22=0,0,ROUND((AB22/(SUM(Z25,AB25)))*100,0))&amp;"%)"</f>
        <v>(9%)</v>
      </c>
      <c r="AD22" s="9">
        <f>IF(E2="Ingen tidigare
jämförbar termin",0,INDEX(Allt,MATCH(E2,Antagningsomgång,0),11))</f>
        <v>180</v>
      </c>
      <c r="AE22" s="29" t="str">
        <f>"("&amp;IF(AD22=0,0,ROUND((AD22/(SUM(AD25,AF25)))*100,0))&amp;"%)"</f>
        <v>(14%)</v>
      </c>
      <c r="AF22" s="9">
        <f>IF(E2="Ingen tidigare
jämförbar termin",0,INDEX(Allt,MATCH(E2,Antagningsomgång,0),14))</f>
        <v>181</v>
      </c>
      <c r="AG22" s="50" t="str">
        <f>"("&amp;IF(AF22=0,0,ROUND((AF22/(SUM(AD25,AF25)))*100,0))&amp;"%)"</f>
        <v>(14%)</v>
      </c>
    </row>
    <row r="23" spans="2:33" ht="13.5" customHeight="1">
      <c r="B23" s="11" t="s">
        <v>16</v>
      </c>
      <c r="C23" s="9">
        <f>INDEX(Allt,MATCH(C2,Antagningsomgång,0),9)</f>
        <v>229</v>
      </c>
      <c r="D23" s="50" t="str">
        <f>"("&amp;IF(C23=0,0,ROUND((C23/C25)*100,0))&amp;"%)"</f>
        <v>(56%)</v>
      </c>
      <c r="E23" s="6">
        <f>IF(E2="Ingen tidigare
jämförbar termin",0,INDEX(Allt,MATCH(E2,Antagningsomgång,0),9))</f>
        <v>580</v>
      </c>
      <c r="F23" s="50" t="str">
        <f>"("&amp;IF(E23=0,0,ROUND((E23/E25)*100,0))&amp;"%)"</f>
        <v>(45%)</v>
      </c>
      <c r="G23" s="7" t="str">
        <f>IF(OR(C23=0,E23=0),"±"&amp;0,IF(SIGN(((C23-E23)/E23))=1,"+",IF(SIGN(((C23-E23)/E23))=0,"±",""))&amp;ROUND(((C23-E23)/E23)*100,0))&amp;"%"</f>
        <v>-61%</v>
      </c>
      <c r="M23" s="11" t="s">
        <v>16</v>
      </c>
      <c r="N23" s="9">
        <f>INDEX(Allt,MATCH(C2,Antagningsomgång,0),12)</f>
        <v>116</v>
      </c>
      <c r="O23" s="50" t="str">
        <f>"("&amp;IF(N23=0,0,ROUND((N23/(SUM(N25,P25)))*100,0))&amp;"%)"</f>
        <v>(28%)</v>
      </c>
      <c r="P23" s="6">
        <f>INDEX(Allt,MATCH(C2,Antagningsomgång,0),15)</f>
        <v>113</v>
      </c>
      <c r="Q23" s="52" t="str">
        <f>"("&amp;IF(P23=0,0,ROUND((P23/(SUM(N25,P25)))*100,0))&amp;"%)"</f>
        <v>(27%)</v>
      </c>
      <c r="R23" s="9">
        <f>IF(E2="Ingen tidigare
jämförbar termin",0,INDEX(Allt,MATCH(E2,Antagningsomgång,0),12))</f>
        <v>291</v>
      </c>
      <c r="S23" s="29" t="str">
        <f>"("&amp;IF(R23=0,0,ROUND((R23/(SUM(R25,U25)))*100,0))&amp;"%)"</f>
        <v>(23%)</v>
      </c>
      <c r="T23" s="53" t="str">
        <f>IF(OR(N23=0,R23=0),"±"&amp;0,IF(SIGN(((N23-R23)/R23))=1,"+",IF(SIGN(((N23-R23)/R23))=0,"±",""))&amp;ROUND(((N23-R23)/R23)*100,0))&amp;"%"</f>
        <v>-60%</v>
      </c>
      <c r="U23" s="6">
        <f>IF(E2="Ingen tidigare
jämförbar termin",0,INDEX(Allt,MATCH(E2,Antagningsomgång,0),15))</f>
        <v>289</v>
      </c>
      <c r="V23" s="52" t="str">
        <f>"("&amp;IF(U23=0,0,ROUND((U23/(SUM(R25,U25)))*100,0))&amp;"%)"</f>
        <v>(22%)</v>
      </c>
      <c r="W23" s="53" t="str">
        <f>IF(OR(P23=0,U23=0),"±"&amp;0,IF(SIGN(((P23-U23)/U23))=1,"+",IF(SIGN(((P23-U23)/U23))=0,"±",""))&amp;ROUND(((P23-U23)/U23)*100,0))&amp;"%"</f>
        <v>-61%</v>
      </c>
      <c r="Y23" s="11" t="s">
        <v>16</v>
      </c>
      <c r="Z23" s="9">
        <f>INDEX(Allt,MATCH(C2,Antagningsomgång,0),12)</f>
        <v>116</v>
      </c>
      <c r="AA23" s="50" t="str">
        <f>"("&amp;IF(Z23=0,0,ROUND((Z23/(SUM(Z25,AB25)))*100,0))&amp;"%)"</f>
        <v>(28%)</v>
      </c>
      <c r="AB23" s="6">
        <f>INDEX(Allt,MATCH(C2,Antagningsomgång,0),15)</f>
        <v>113</v>
      </c>
      <c r="AC23" s="52" t="str">
        <f>"("&amp;IF(AB23=0,0,ROUND((AB23/(SUM(Z25,AB25)))*100,0))&amp;"%)"</f>
        <v>(27%)</v>
      </c>
      <c r="AD23" s="9">
        <f>IF(E2="Ingen tidigare
jämförbar termin",0,INDEX(Allt,MATCH(E2,Antagningsomgång,0),12))</f>
        <v>291</v>
      </c>
      <c r="AE23" s="29" t="str">
        <f>"("&amp;IF(AD23=0,0,ROUND((AD23/(SUM(AD25,AF25)))*100,0))&amp;"%)"</f>
        <v>(23%)</v>
      </c>
      <c r="AF23" s="6">
        <f>IF(E2="Ingen tidigare
jämförbar termin",0,INDEX(Allt,MATCH(E2,Antagningsomgång,0),15))</f>
        <v>289</v>
      </c>
      <c r="AG23" s="50" t="str">
        <f>"("&amp;IF(AF23=0,0,ROUND((AF23/(SUM(AD25,AF25)))*100,0))&amp;"%)"</f>
        <v>(22%)</v>
      </c>
    </row>
    <row r="24" spans="2:33" ht="13.5" customHeight="1">
      <c r="B24" s="11" t="s">
        <v>17</v>
      </c>
      <c r="C24" s="9">
        <f>INDEX(Allt,MATCH(C2,Antagningsomgång,0),10)</f>
        <v>109</v>
      </c>
      <c r="D24" s="50" t="str">
        <f>"("&amp;IF(C24=0,0,ROUND((C24/C25)*100,0))&amp;"%)"</f>
        <v>(26%)</v>
      </c>
      <c r="E24" s="6">
        <f>IF(E2="Ingen tidigare
jämförbar termin",0,INDEX(Allt,MATCH(E2,Antagningsomgång,0),10))</f>
        <v>346</v>
      </c>
      <c r="F24" s="50" t="str">
        <f>"("&amp;IF(E24=0,0,ROUND((E24/E25)*100,0))&amp;"%)"</f>
        <v>(27%)</v>
      </c>
      <c r="G24" s="7" t="str">
        <f>IF(OR(C24=0,E24=0),"±"&amp;0,IF(SIGN(((C24-E24)/E24))=1,"+",IF(SIGN(((C24-E24)/E24))=0,"±",""))&amp;ROUND(((C24-E24)/E24)*100,0))&amp;"%"</f>
        <v>-68%</v>
      </c>
      <c r="M24" s="11" t="s">
        <v>17</v>
      </c>
      <c r="N24" s="9">
        <f>INDEX(Allt,MATCH(C2,Antagningsomgång,0),13)</f>
        <v>56</v>
      </c>
      <c r="O24" s="50" t="str">
        <f>"("&amp;IF(N24=0,0,ROUND((N24/(SUM(N25,P25)))*100,0))&amp;"%)"</f>
        <v>(14%)</v>
      </c>
      <c r="P24" s="6">
        <f>INDEX(Allt,MATCH(C2,Antagningsomgång,0),16)</f>
        <v>53</v>
      </c>
      <c r="Q24" s="52" t="str">
        <f>"("&amp;IF(P24=0,0,ROUND((P24/(SUM(N25,P25)))*100,0))&amp;"%)"</f>
        <v>(13%)</v>
      </c>
      <c r="R24" s="9">
        <f>IF(E2="Ingen tidigare
jämförbar termin",0,INDEX(Allt,MATCH(E2,Antagningsomgång,0),13))</f>
        <v>172</v>
      </c>
      <c r="S24" s="29" t="str">
        <f>"("&amp;IF(R24=0,0,ROUND((R24/(SUM(R25,U25)))*100,0))&amp;"%)"</f>
        <v>(13%)</v>
      </c>
      <c r="T24" s="53" t="str">
        <f>IF(OR(N24=0,R24=0),"±"&amp;0,IF(SIGN(((N24-R24)/R24))=1,"+",IF(SIGN(((N24-R24)/R24))=0,"±",""))&amp;ROUND(((N24-R24)/R24)*100,0))&amp;"%"</f>
        <v>-67%</v>
      </c>
      <c r="U24" s="6">
        <f>IF(E2="Ingen tidigare
jämförbar termin",0,INDEX(Allt,MATCH(E2,Antagningsomgång,0),16))</f>
        <v>174</v>
      </c>
      <c r="V24" s="52" t="str">
        <f>"("&amp;IF(U24=0,0,ROUND((U24/(SUM(R25,U25)))*100,0))&amp;"%)"</f>
        <v>(14%)</v>
      </c>
      <c r="W24" s="53" t="str">
        <f>IF(OR(P24=0,U24=0),"±"&amp;0,IF(SIGN(((P24-U24)/U24))=1,"+",IF(SIGN(((P24-U24)/U24))=0,"±",""))&amp;ROUND(((P24-U24)/U24)*100,0))&amp;"%"</f>
        <v>-70%</v>
      </c>
      <c r="Y24" s="11" t="s">
        <v>17</v>
      </c>
      <c r="Z24" s="9">
        <f>INDEX(Allt,MATCH(C2,Antagningsomgång,0),13)</f>
        <v>56</v>
      </c>
      <c r="AA24" s="50" t="str">
        <f>"("&amp;IF(Z24=0,0,ROUND((Z24/(SUM(Z25,AB25)))*100,0))&amp;"%)"</f>
        <v>(14%)</v>
      </c>
      <c r="AB24" s="6">
        <f>INDEX(Allt,MATCH(C2,Antagningsomgång,0),16)</f>
        <v>53</v>
      </c>
      <c r="AC24" s="52" t="str">
        <f>"("&amp;IF(AB24=0,0,ROUND((AB24/(SUM(Z25,AB25)))*100,0))&amp;"%)"</f>
        <v>(13%)</v>
      </c>
      <c r="AD24" s="9">
        <f>IF(E2="Ingen tidigare
jämförbar termin",0,INDEX(Allt,MATCH(E2,Antagningsomgång,0),13))</f>
        <v>172</v>
      </c>
      <c r="AE24" s="29" t="str">
        <f>"("&amp;IF(AD24=0,0,ROUND((AD24/(SUM(AD25,AF25)))*100,0))&amp;"%)"</f>
        <v>(13%)</v>
      </c>
      <c r="AF24" s="6">
        <f>IF(E2="Ingen tidigare
jämförbar termin",0,INDEX(Allt,MATCH(E2,Antagningsomgång,0),16))</f>
        <v>174</v>
      </c>
      <c r="AG24" s="50" t="str">
        <f>"("&amp;IF(AF24=0,0,ROUND((AF24/(SUM(AD25,AF25)))*100,0))&amp;"%)"</f>
        <v>(14%)</v>
      </c>
    </row>
    <row r="25" spans="2:33" s="16" customFormat="1" ht="19.5" customHeight="1">
      <c r="B25" s="12" t="s">
        <v>11</v>
      </c>
      <c r="C25" s="13">
        <f>SUM(C22:C24)</f>
        <v>412</v>
      </c>
      <c r="D25" s="14" t="str">
        <f>"("&amp;IF(C25=0,0,ROUND((C25/C25)*100,0))&amp;"%)"</f>
        <v>(100%)</v>
      </c>
      <c r="E25" s="13">
        <f>SUM(E22:E24)</f>
        <v>1287</v>
      </c>
      <c r="F25" s="14" t="str">
        <f>"("&amp;IF(E25=0,0,ROUND((E25/E25)*100,0))&amp;"%)"</f>
        <v>(100%)</v>
      </c>
      <c r="G25" s="46" t="str">
        <f>IF(OR(C25=0,E25=0),"±"&amp;0,IF(SIGN(((C25-E25)/E25))=1,"+",IF(SIGN(((C25-E25)/E25))=0,"±",""))&amp;ROUND(((C25-E25)/E25)*100,0))&amp;"%"</f>
        <v>-68%</v>
      </c>
      <c r="M25" s="12" t="s">
        <v>11</v>
      </c>
      <c r="N25" s="13">
        <f>SUM(N22:N24)</f>
        <v>207</v>
      </c>
      <c r="O25" s="14" t="str">
        <f>"("&amp;IF(N25=0,0,ROUND((N25/(SUM(N25,P25)))*100,0))&amp;"%)"</f>
        <v>(50%)</v>
      </c>
      <c r="P25" s="13">
        <f>SUM(P22:P24)</f>
        <v>205</v>
      </c>
      <c r="Q25" s="28" t="str">
        <f>"("&amp;IF(P25=0,0,ROUND((P25/(SUM(N25,P25)))*100,0))&amp;"%)"</f>
        <v>(50%)</v>
      </c>
      <c r="R25" s="13">
        <f>SUM(R22:R24)</f>
        <v>643</v>
      </c>
      <c r="S25" s="30" t="str">
        <f>"("&amp;IF(R25=0,0,ROUND((R25/(SUM(R25,U25)))*100,0))&amp;"%)"</f>
        <v>(50%)</v>
      </c>
      <c r="T25" s="32" t="str">
        <f>IF(OR(N25=0,R25=0),"±"&amp;0,IF(SIGN(((N25-R25)/R25))=1,"+",IF(SIGN(((N25-R25)/R25))=0,"±",""))&amp;ROUND(((N25-R25)/R25)*100,0))&amp;"%"</f>
        <v>-68%</v>
      </c>
      <c r="U25" s="13">
        <f>SUM(U22:U24)</f>
        <v>644</v>
      </c>
      <c r="V25" s="28" t="str">
        <f>"("&amp;IF(U25=0,0,ROUND((U25/(SUM(R25,U25)))*100,0))&amp;"%)"</f>
        <v>(50%)</v>
      </c>
      <c r="W25" s="32" t="str">
        <f>IF(OR(P25=0,U25=0),"±"&amp;0,IF(SIGN(((P25-U25)/U25))=1,"+",IF(SIGN(((P25-U25)/U25))=0,"±",""))&amp;ROUND(((P25-U25)/U25)*100,0))&amp;"%"</f>
        <v>-68%</v>
      </c>
      <c r="Y25" s="12" t="s">
        <v>11</v>
      </c>
      <c r="Z25" s="13">
        <f>SUM(Z22:Z24)</f>
        <v>207</v>
      </c>
      <c r="AA25" s="14" t="str">
        <f>"("&amp;IF(Z25=0,0,ROUND((Z25/(SUM(Z25,AB25)))*100,0))&amp;"%)"</f>
        <v>(50%)</v>
      </c>
      <c r="AB25" s="13">
        <f>SUM(AB22:AB24)</f>
        <v>205</v>
      </c>
      <c r="AC25" s="28" t="str">
        <f>"("&amp;IF(AB25=0,0,ROUND((AB25/(SUM(Z25,AB25)))*100,0))&amp;"%)"</f>
        <v>(50%)</v>
      </c>
      <c r="AD25" s="13">
        <f>SUM(AD22:AD24)</f>
        <v>643</v>
      </c>
      <c r="AE25" s="30" t="str">
        <f>"("&amp;IF(AD25=0,0,ROUND((AD25/(SUM(AD25,AF25)))*100,0))&amp;"%)"</f>
        <v>(50%)</v>
      </c>
      <c r="AF25" s="13">
        <f>SUM(AF22:AF24)</f>
        <v>644</v>
      </c>
      <c r="AG25" s="14" t="str">
        <f>"("&amp;IF(AF25=0,0,ROUND((AF25/(SUM(AD25,AF25)))*100,0))&amp;"%)"</f>
        <v>(50%)</v>
      </c>
    </row>
    <row r="26" spans="2:33" s="16" customFormat="1" ht="24.75" customHeight="1">
      <c r="B26" s="85" t="s">
        <v>18</v>
      </c>
      <c r="C26" s="86"/>
      <c r="D26" s="86"/>
      <c r="E26" s="86"/>
      <c r="F26" s="86"/>
      <c r="G26" s="87"/>
      <c r="M26" s="85" t="s">
        <v>18</v>
      </c>
      <c r="N26" s="86"/>
      <c r="O26" s="86"/>
      <c r="P26" s="86"/>
      <c r="Q26" s="86"/>
      <c r="R26" s="86"/>
      <c r="S26" s="86"/>
      <c r="T26" s="86"/>
      <c r="U26" s="86"/>
      <c r="V26" s="86"/>
      <c r="W26" s="87"/>
      <c r="Y26" s="85" t="str">
        <f>M26</f>
        <v>Ålder vid anmälningstillfället. Tabellen inkluderar enbart sökande med svenskt personnummer.</v>
      </c>
      <c r="Z26" s="86"/>
      <c r="AA26" s="86"/>
      <c r="AB26" s="86"/>
      <c r="AC26" s="86"/>
      <c r="AD26" s="86"/>
      <c r="AE26" s="86"/>
      <c r="AF26" s="86"/>
      <c r="AG26" s="87"/>
    </row>
    <row r="27" spans="2:7" s="16" customFormat="1" ht="18" customHeight="1">
      <c r="B27" s="54"/>
      <c r="C27" s="54"/>
      <c r="D27" s="54"/>
      <c r="E27" s="54"/>
      <c r="F27" s="54"/>
      <c r="G27" s="54"/>
    </row>
    <row r="28" spans="2:7" ht="24.75" customHeight="1">
      <c r="B28" s="60" t="s">
        <v>19</v>
      </c>
      <c r="C28" s="73" t="str">
        <f>C2</f>
        <v>IKVT15</v>
      </c>
      <c r="D28" s="74"/>
      <c r="E28" s="75" t="str">
        <f>E2</f>
        <v>IKVT14</v>
      </c>
      <c r="F28" s="93"/>
      <c r="G28" s="94"/>
    </row>
    <row r="29" spans="2:7" ht="13.5" customHeight="1">
      <c r="B29" s="61"/>
      <c r="C29" s="88" t="str">
        <f>C3</f>
        <v>Antal
sökande</v>
      </c>
      <c r="D29" s="89"/>
      <c r="E29" s="88" t="str">
        <f>C3</f>
        <v>Antal
sökande</v>
      </c>
      <c r="F29" s="89"/>
      <c r="G29" s="84" t="str">
        <f>G3</f>
        <v>Förändring</v>
      </c>
    </row>
    <row r="30" spans="2:7" ht="13.5" customHeight="1">
      <c r="B30" s="62"/>
      <c r="C30" s="90"/>
      <c r="D30" s="91"/>
      <c r="E30" s="90"/>
      <c r="F30" s="91"/>
      <c r="G30" s="92"/>
    </row>
    <row r="31" spans="2:7" ht="13.5" customHeight="1">
      <c r="B31" s="11" t="s">
        <v>21</v>
      </c>
      <c r="C31" s="9">
        <f>INDEX(Allt,MATCH(C2,Antagningsomgång,0),17)</f>
        <v>412</v>
      </c>
      <c r="D31" s="50" t="str">
        <f>"("&amp;IF(C31=0,0,ROUND((C31/C33)*100,0))&amp;"%)"</f>
        <v>(21%)</v>
      </c>
      <c r="E31" s="9">
        <f>IF(E2="Ingen tidigare
jämförbar termin",0,INDEX(Allt,MATCH(E2,Antagningsomgång,0),17))</f>
        <v>1287</v>
      </c>
      <c r="F31" s="50" t="str">
        <f>"("&amp;IF(E31=0,0,ROUND((E31/E33)*100,0))&amp;"%)"</f>
        <v>(45%)</v>
      </c>
      <c r="G31" s="7" t="str">
        <f>IF(OR(C31=0,E31=0),"±"&amp;0,IF(SIGN(((C31-E31)/E31))=1,"+",IF(SIGN(((C31-E31)/E31))=0,"±",""))&amp;ROUND(((C31-E31)/E31)*100,0))&amp;"%"</f>
        <v>-68%</v>
      </c>
    </row>
    <row r="32" spans="2:7" ht="13.5" customHeight="1">
      <c r="B32" s="11" t="s">
        <v>22</v>
      </c>
      <c r="C32" s="9">
        <f>INDEX(Allt,MATCH(C2,Antagningsomgång,0),18)</f>
        <v>1545</v>
      </c>
      <c r="D32" s="50" t="str">
        <f>"("&amp;IF(C32=0,0,ROUND((C32/C33)*100,0))&amp;"%)"</f>
        <v>(79%)</v>
      </c>
      <c r="E32" s="6">
        <f>IF(E2="Ingen tidigare
jämförbar termin",0,INDEX(Allt,MATCH(E2,Antagningsomgång,0),18))</f>
        <v>1574</v>
      </c>
      <c r="F32" s="50" t="str">
        <f>"("&amp;IF(E32=0,0,ROUND((E32/E33)*100,0))&amp;"%)"</f>
        <v>(55%)</v>
      </c>
      <c r="G32" s="7" t="str">
        <f>IF(OR(C32=0,E32=0),"±"&amp;0,IF(SIGN(((C32-E32)/E32))=1,"+",IF(SIGN(((C32-E32)/E32))=0,"±",""))&amp;ROUND(((C32-E32)/E32)*100,0))&amp;"%"</f>
        <v>-2%</v>
      </c>
    </row>
    <row r="33" spans="2:7" s="16" customFormat="1" ht="19.5" customHeight="1">
      <c r="B33" s="12" t="s">
        <v>11</v>
      </c>
      <c r="C33" s="13">
        <f>SUM(C31:C32)</f>
        <v>1957</v>
      </c>
      <c r="D33" s="14" t="str">
        <f>"("&amp;IF(C33=0,0,ROUND((C33/C33)*100,0))&amp;"%)"</f>
        <v>(100%)</v>
      </c>
      <c r="E33" s="13">
        <f>SUM(E31:E32)</f>
        <v>2861</v>
      </c>
      <c r="F33" s="14" t="str">
        <f>"("&amp;IF(E33=0,0,ROUND((E33/E33)*100,0))&amp;"%)"</f>
        <v>(100%)</v>
      </c>
      <c r="G33" s="46" t="str">
        <f>IF(OR(C33=0,E33=0),"±"&amp;0,IF(SIGN(((C33-E33)/E33))=1,"+",IF(SIGN(((C33-E33)/E33))=0,"±",""))&amp;ROUND(((C33-E33)/E33)*100,0))&amp;"%"</f>
        <v>-32%</v>
      </c>
    </row>
    <row r="34" ht="18" customHeight="1"/>
    <row r="35" spans="2:7" ht="24.75" customHeight="1">
      <c r="B35" s="60" t="s">
        <v>32</v>
      </c>
      <c r="C35" s="63" t="str">
        <f>C2</f>
        <v>IKVT15</v>
      </c>
      <c r="D35" s="64"/>
      <c r="E35" s="65" t="str">
        <f>E2</f>
        <v>IKVT14</v>
      </c>
      <c r="F35" s="66"/>
      <c r="G35" s="66"/>
    </row>
    <row r="36" spans="2:7" ht="13.5" customHeight="1">
      <c r="B36" s="61"/>
      <c r="C36" s="88" t="str">
        <f>C3</f>
        <v>Antal
sökande</v>
      </c>
      <c r="D36" s="89"/>
      <c r="E36" s="88" t="str">
        <f>C3</f>
        <v>Antal
sökande</v>
      </c>
      <c r="F36" s="89"/>
      <c r="G36" s="84" t="str">
        <f>G3</f>
        <v>Förändring</v>
      </c>
    </row>
    <row r="37" spans="2:7" ht="13.5" customHeight="1">
      <c r="B37" s="62"/>
      <c r="C37" s="90"/>
      <c r="D37" s="91"/>
      <c r="E37" s="90"/>
      <c r="F37" s="91"/>
      <c r="G37" s="92"/>
    </row>
    <row r="38" spans="2:7" ht="13.5" customHeight="1">
      <c r="B38" s="8" t="s">
        <v>29</v>
      </c>
      <c r="C38" s="9">
        <f>INDEX(Allt,MATCH(C2,Antagningsomgång,0),19)</f>
        <v>103</v>
      </c>
      <c r="D38" s="50" t="str">
        <f>"("&amp;IF(C38=0,0,ROUND((C38/C41)*100,0))&amp;"%)"</f>
        <v>(5%)</v>
      </c>
      <c r="E38" s="9">
        <f>IF(E2="Ingen tidigare
jämförbar termin",0,INDEX(Allt,MATCH(E2,Antagningsomgång,0),19))</f>
        <v>107</v>
      </c>
      <c r="F38" s="50" t="str">
        <f>"("&amp;IF(E38=0,0,ROUND((E38/E41)*100,0))&amp;"%)"</f>
        <v>(4%)</v>
      </c>
      <c r="G38" s="7" t="str">
        <f>IF(OR(C38=0,E38=0),"±"&amp;0,IF(SIGN(((C38-E38)/E38))=1,"+",IF(SIGN(((C38-E38)/E38))=0,"±",""))&amp;ROUND(((C38-E38)/E38)*100,0))&amp;"%"</f>
        <v>-4%</v>
      </c>
    </row>
    <row r="39" spans="2:7" ht="13.5" customHeight="1">
      <c r="B39" s="11" t="s">
        <v>30</v>
      </c>
      <c r="C39" s="6">
        <f>INDEX(Allt,MATCH(C2,Antagningsomgång,0),20)</f>
        <v>1775</v>
      </c>
      <c r="D39" s="50" t="str">
        <f>"("&amp;IF(C39=0,0,ROUND((C39/C41)*100,0))&amp;"%)"</f>
        <v>(91%)</v>
      </c>
      <c r="E39" s="6">
        <f>IF(E2="Ingen tidigare
jämförbar termin",0,INDEX(Allt,MATCH(E2,Antagningsomgång,0),20))</f>
        <v>2625</v>
      </c>
      <c r="F39" s="50" t="str">
        <f>"("&amp;IF(E39=0,0,ROUND((E39/E41)*100,0))&amp;"%)"</f>
        <v>(92%)</v>
      </c>
      <c r="G39" s="7" t="str">
        <f>IF(OR(C39=0,E39=0),"±"&amp;0,IF(SIGN(((C39-E39)/E39))=1,"+",IF(SIGN(((C39-E39)/E39))=0,"±",""))&amp;ROUND(((C39-E39)/E39)*100,0))&amp;"%"</f>
        <v>-32%</v>
      </c>
    </row>
    <row r="40" spans="2:7" ht="13.5" customHeight="1">
      <c r="B40" s="11" t="s">
        <v>31</v>
      </c>
      <c r="C40" s="6">
        <f>INDEX(Allt,MATCH(C2,Antagningsomgång,0),21)</f>
        <v>79</v>
      </c>
      <c r="D40" s="50" t="str">
        <f>"("&amp;IF(C40=0,0,ROUND((C40/C41)*100,0))&amp;"%)"</f>
        <v>(4%)</v>
      </c>
      <c r="E40" s="6">
        <f>IF(E2="Ingen tidigare
jämförbar termin",0,INDEX(Allt,MATCH(E2,Antagningsomgång,0),21))</f>
        <v>129</v>
      </c>
      <c r="F40" s="50" t="str">
        <f>"("&amp;IF(E40=0,0,ROUND((E40/E41)*100,0))&amp;"%)"</f>
        <v>(5%)</v>
      </c>
      <c r="G40" s="7" t="str">
        <f>IF(OR(C40=0,E40=0),"±"&amp;0,IF(SIGN(((C40-E40)/E40))=1,"+",IF(SIGN(((C40-E40)/E40))=0,"±",""))&amp;ROUND(((C40-E40)/E40)*100,0))&amp;"%"</f>
        <v>-39%</v>
      </c>
    </row>
    <row r="41" spans="2:12" s="16" customFormat="1" ht="19.5" customHeight="1">
      <c r="B41" s="12" t="s">
        <v>11</v>
      </c>
      <c r="C41" s="13">
        <f>SUM(C38:C40)</f>
        <v>1957</v>
      </c>
      <c r="D41" s="14" t="str">
        <f>"("&amp;IF(C41=0,0,ROUND((C41/C41)*100,0))&amp;"%)"</f>
        <v>(100%)</v>
      </c>
      <c r="E41" s="13">
        <f>SUM(E38:E40)</f>
        <v>2861</v>
      </c>
      <c r="F41" s="14" t="str">
        <f>"("&amp;IF(E41=0,0,ROUND((E41/E41)*100,0))&amp;"%)"</f>
        <v>(100%)</v>
      </c>
      <c r="G41" s="46" t="str">
        <f>IF(OR(C41=0,E41=0),"±"&amp;0,IF(SIGN(((C41-E41)/E41))=1,"+",IF(SIGN(((C41-E41)/E41))=0,"±",""))&amp;ROUND(((C41-E41)/E41)*100,0))&amp;"%"</f>
        <v>-32%</v>
      </c>
      <c r="I41" s="3"/>
      <c r="J41" s="3"/>
      <c r="K41" s="3"/>
      <c r="L41" s="3"/>
    </row>
    <row r="42" ht="18" customHeight="1"/>
    <row r="43" spans="9:12" ht="24.75" customHeight="1">
      <c r="I43" s="1" t="s">
        <v>3</v>
      </c>
      <c r="J43" s="4" t="str">
        <f>C2</f>
        <v>IKVT15</v>
      </c>
      <c r="K43" s="4" t="str">
        <f>IF(E2="Ingen tidigare
jämförbar termin","I/U",E2)</f>
        <v>IKVT14</v>
      </c>
      <c r="L43" s="2" t="str">
        <f>G3</f>
        <v>Förändring</v>
      </c>
    </row>
    <row r="44" spans="9:12" ht="13.5" customHeight="1">
      <c r="I44" s="11" t="s">
        <v>6</v>
      </c>
      <c r="J44" s="6">
        <f>INDEX(Allt,MATCH(C2,Antagningsomgång,0),22)</f>
        <v>355</v>
      </c>
      <c r="K44" s="6">
        <f>INDEX(Allt,MATCH(K43,Antagningsomgång,0),22)</f>
        <v>419</v>
      </c>
      <c r="L44" s="7" t="str">
        <f>IF(OR(J44=0,K44=0),"±"&amp;0,IF(SIGN(((J44-K44)/K44))=1,"+",IF(SIGN(((J44-K44)/K44))=0,"±",""))&amp;ROUND(((J44-K44)/K44)*100,0))&amp;"%"</f>
        <v>-15%</v>
      </c>
    </row>
    <row r="45" spans="9:12" ht="13.5" customHeight="1">
      <c r="I45" s="11" t="s">
        <v>7</v>
      </c>
      <c r="J45" s="6">
        <f>INDEX(Allt,MATCH(C2,Antagningsomgång,0),23)</f>
        <v>2</v>
      </c>
      <c r="K45" s="6">
        <f>INDEX(Allt,MATCH(K43,Antagningsomgång,0),23)</f>
        <v>2</v>
      </c>
      <c r="L45" s="7" t="str">
        <f>IF(OR(J45=0,K45=0),"±"&amp;0,IF(SIGN(((J45-K45)/K45))=1,"+",IF(SIGN(((J45-K45)/K45))=0,"±",""))&amp;ROUND(((J45-K45)/K45)*100,0))&amp;"%"</f>
        <v>±0%</v>
      </c>
    </row>
    <row r="46" spans="9:12" ht="19.5" customHeight="1">
      <c r="I46" s="12" t="s">
        <v>11</v>
      </c>
      <c r="J46" s="36">
        <f>SUM(J44:J45)</f>
        <v>357</v>
      </c>
      <c r="K46" s="36">
        <f>SUM(K44:K45)</f>
        <v>421</v>
      </c>
      <c r="L46" s="35" t="str">
        <f>IF(OR(J46=0,K46=0),"±"&amp;0,IF(SIGN(((J46-K46)/K46))=1,"+",IF(SIGN(((J46-K46)/K46))=0,"±",""))&amp;ROUND(((J46-K46)/K46)*100,0))&amp;"%"</f>
        <v>-15%</v>
      </c>
    </row>
    <row r="47" spans="9:14" s="16" customFormat="1" ht="24.75" customHeight="1">
      <c r="I47" s="85" t="s">
        <v>105</v>
      </c>
      <c r="J47" s="86"/>
      <c r="K47" s="86"/>
      <c r="L47" s="87"/>
      <c r="M47" s="49"/>
      <c r="N47" s="49"/>
    </row>
  </sheetData>
  <sheetProtection/>
  <mergeCells count="52">
    <mergeCell ref="I47:L47"/>
    <mergeCell ref="B35:B37"/>
    <mergeCell ref="C35:D35"/>
    <mergeCell ref="E35:G35"/>
    <mergeCell ref="C36:D37"/>
    <mergeCell ref="E36:F37"/>
    <mergeCell ref="G36:G37"/>
    <mergeCell ref="AF20:AG21"/>
    <mergeCell ref="B26:G26"/>
    <mergeCell ref="M26:W26"/>
    <mergeCell ref="Y26:AG26"/>
    <mergeCell ref="B28:B30"/>
    <mergeCell ref="C28:D28"/>
    <mergeCell ref="E28:G28"/>
    <mergeCell ref="C29:D30"/>
    <mergeCell ref="E29:F30"/>
    <mergeCell ref="G29:G30"/>
    <mergeCell ref="T20:T21"/>
    <mergeCell ref="U20:V21"/>
    <mergeCell ref="W20:W21"/>
    <mergeCell ref="Z20:AA21"/>
    <mergeCell ref="AB20:AC21"/>
    <mergeCell ref="AD20:AE21"/>
    <mergeCell ref="R19:W19"/>
    <mergeCell ref="Y19:Y21"/>
    <mergeCell ref="Z19:AC19"/>
    <mergeCell ref="AD19:AG19"/>
    <mergeCell ref="C20:D21"/>
    <mergeCell ref="E20:F21"/>
    <mergeCell ref="G20:G21"/>
    <mergeCell ref="N20:O21"/>
    <mergeCell ref="P20:Q21"/>
    <mergeCell ref="R20:S21"/>
    <mergeCell ref="B17:G17"/>
    <mergeCell ref="B19:B21"/>
    <mergeCell ref="C19:D19"/>
    <mergeCell ref="E19:G19"/>
    <mergeCell ref="M19:M21"/>
    <mergeCell ref="N19:Q19"/>
    <mergeCell ref="B9:G9"/>
    <mergeCell ref="B11:B13"/>
    <mergeCell ref="C11:D11"/>
    <mergeCell ref="E11:G11"/>
    <mergeCell ref="C12:D13"/>
    <mergeCell ref="E12:F13"/>
    <mergeCell ref="G12:G13"/>
    <mergeCell ref="B2:B4"/>
    <mergeCell ref="C2:D2"/>
    <mergeCell ref="E2:G2"/>
    <mergeCell ref="C3:D4"/>
    <mergeCell ref="E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7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9.140625" style="3" customWidth="1"/>
    <col min="2" max="2" width="21.00390625" style="3" customWidth="1"/>
    <col min="3" max="6" width="8.7109375" style="3" customWidth="1"/>
    <col min="7" max="7" width="10.7109375" style="3" customWidth="1"/>
    <col min="8" max="8" width="9.140625" style="3" customWidth="1"/>
    <col min="9" max="9" width="19.7109375" style="3" customWidth="1"/>
    <col min="10" max="12" width="10.7109375" style="3" customWidth="1"/>
    <col min="13" max="13" width="13.7109375" style="3" customWidth="1"/>
    <col min="14" max="14" width="8.28125" style="3" customWidth="1"/>
    <col min="15" max="15" width="5.7109375" style="3" customWidth="1"/>
    <col min="16" max="16" width="8.28125" style="3" customWidth="1"/>
    <col min="17" max="17" width="5.7109375" style="3" customWidth="1"/>
    <col min="18" max="18" width="8.28125" style="3" customWidth="1"/>
    <col min="19" max="19" width="5.7109375" style="3" customWidth="1"/>
    <col min="20" max="20" width="9.57421875" style="3" bestFit="1" customWidth="1"/>
    <col min="21" max="21" width="8.28125" style="3" customWidth="1"/>
    <col min="22" max="22" width="5.7109375" style="3" customWidth="1"/>
    <col min="23" max="23" width="9.57421875" style="3" bestFit="1" customWidth="1"/>
    <col min="24" max="24" width="9.140625" style="3" customWidth="1"/>
    <col min="25" max="25" width="16.7109375" style="3" customWidth="1"/>
    <col min="26" max="26" width="8.28125" style="3" customWidth="1"/>
    <col min="27" max="27" width="5.7109375" style="3" customWidth="1"/>
    <col min="28" max="28" width="8.28125" style="3" customWidth="1"/>
    <col min="29" max="29" width="5.7109375" style="3" customWidth="1"/>
    <col min="30" max="30" width="8.28125" style="3" customWidth="1"/>
    <col min="31" max="31" width="5.7109375" style="3" customWidth="1"/>
    <col min="32" max="32" width="8.28125" style="3" customWidth="1"/>
    <col min="33" max="33" width="5.7109375" style="3" customWidth="1"/>
    <col min="34" max="16384" width="9.140625" style="3" customWidth="1"/>
  </cols>
  <sheetData>
    <row r="2" spans="2:7" ht="24.75" customHeight="1">
      <c r="B2" s="84" t="s">
        <v>0</v>
      </c>
      <c r="C2" s="63" t="s">
        <v>139</v>
      </c>
      <c r="D2" s="64"/>
      <c r="E2" s="65" t="s">
        <v>132</v>
      </c>
      <c r="F2" s="66"/>
      <c r="G2" s="66"/>
    </row>
    <row r="3" spans="2:7" ht="13.5" customHeight="1">
      <c r="B3" s="61"/>
      <c r="C3" s="88" t="s">
        <v>5</v>
      </c>
      <c r="D3" s="89"/>
      <c r="E3" s="88" t="str">
        <f>C3</f>
        <v>Antal
sökande</v>
      </c>
      <c r="F3" s="89"/>
      <c r="G3" s="84" t="s">
        <v>4</v>
      </c>
    </row>
    <row r="4" spans="2:7" ht="13.5" customHeight="1">
      <c r="B4" s="62"/>
      <c r="C4" s="90"/>
      <c r="D4" s="91"/>
      <c r="E4" s="90"/>
      <c r="F4" s="91"/>
      <c r="G4" s="92"/>
    </row>
    <row r="5" spans="2:7" ht="13.5" customHeight="1">
      <c r="B5" s="8" t="s">
        <v>129</v>
      </c>
      <c r="C5" s="9">
        <f>INDEX(Allt,MATCH(C2,Antagningsomgång,0),3)</f>
        <v>4231</v>
      </c>
      <c r="D5" s="48" t="str">
        <f>"("&amp;IF(C5=0,0,ROUND((C5/C8)*100,0))&amp;"%)"</f>
        <v>(100%)</v>
      </c>
      <c r="E5" s="9">
        <f>IF(E2="Ingen tidigare
jämförbar termin",0,INDEX(Allt,MATCH(E2,Antagningsomgång,0),3))</f>
        <v>1956</v>
      </c>
      <c r="F5" s="50" t="str">
        <f>"("&amp;IF(E5=0,0,ROUND((E5/E8)*100,0))&amp;"%)"</f>
        <v>(100%)</v>
      </c>
      <c r="G5" s="7" t="str">
        <f>IF(OR(C5=0,E5=0),"±"&amp;0,IF(SIGN(((C5-E5)/E5))=1,"+",IF(SIGN(((C5-E5)/E5))=0,"±",""))&amp;ROUND(((C5-E5)/E5)*100,0))&amp;"%"</f>
        <v>+116%</v>
      </c>
    </row>
    <row r="6" spans="2:7" ht="13.5" customHeight="1">
      <c r="B6" s="11" t="s">
        <v>9</v>
      </c>
      <c r="C6" s="9">
        <f>INDEX(Allt,MATCH(C2,Antagningsomgång,0),4)</f>
        <v>0</v>
      </c>
      <c r="D6" s="48" t="str">
        <f>"("&amp;IF(C6=0,0,ROUND((C6/C8)*100,0))&amp;"%)"</f>
        <v>(0%)</v>
      </c>
      <c r="E6" s="6">
        <f>IF(E2="Ingen tidigare
jämförbar termin",0,INDEX(Allt,MATCH(E2,Antagningsomgång,0),4))</f>
        <v>0</v>
      </c>
      <c r="F6" s="50" t="str">
        <f>"("&amp;IF(E6=0,0,ROUND((E6/E8)*100,0))&amp;"%)"</f>
        <v>(0%)</v>
      </c>
      <c r="G6" s="7" t="str">
        <f>IF(OR(C6=0,E6=0),"±"&amp;0,IF(SIGN(((C6-E6)/E6))=1,"+",IF(SIGN(((C6-E6)/E6))=0,"±",""))&amp;ROUND(((C6-E6)/E6)*100,0))&amp;"%"</f>
        <v>±0%</v>
      </c>
    </row>
    <row r="7" spans="2:7" ht="13.5" customHeight="1">
      <c r="B7" s="11" t="s">
        <v>10</v>
      </c>
      <c r="C7" s="9">
        <f>INDEX(Allt,MATCH(C2,Antagningsomgång,0),5)</f>
        <v>2</v>
      </c>
      <c r="D7" s="48" t="str">
        <f>"("&amp;IF(C7=0,0,ROUND((C7/C8)*100,0))&amp;"%)"</f>
        <v>(0%)</v>
      </c>
      <c r="E7" s="6">
        <f>IF(E2="Ingen tidigare
jämförbar termin",0,INDEX(Allt,MATCH(E2,Antagningsomgång,0),5))</f>
        <v>1</v>
      </c>
      <c r="F7" s="50" t="str">
        <f>"("&amp;IF(E7=0,0,ROUND((E7/E8)*100,0))&amp;"%)"</f>
        <v>(0%)</v>
      </c>
      <c r="G7" s="7" t="str">
        <f>IF(OR(C7=0,E7=0),"±"&amp;0,IF(SIGN(((C7-E7)/E7))=1,"+",IF(SIGN(((C7-E7)/E7))=0,"±",""))&amp;ROUND(((C7-E7)/E7)*100,0))&amp;"%"</f>
        <v>+100%</v>
      </c>
    </row>
    <row r="8" spans="2:7" s="16" customFormat="1" ht="19.5" customHeight="1">
      <c r="B8" s="12" t="s">
        <v>11</v>
      </c>
      <c r="C8" s="13">
        <f>SUM(C5:C7)</f>
        <v>4233</v>
      </c>
      <c r="D8" s="38" t="str">
        <f>"("&amp;IF(C8=0,0,ROUND((C8/C8)*100,0))&amp;"%)"</f>
        <v>(100%)</v>
      </c>
      <c r="E8" s="13">
        <f>SUM(E5:E7)</f>
        <v>1957</v>
      </c>
      <c r="F8" s="14" t="str">
        <f>"("&amp;IF(E8=0,0,ROUND((E8/E8)*100,0))&amp;"%)"</f>
        <v>(100%)</v>
      </c>
      <c r="G8" s="46" t="str">
        <f>IF(OR(C8=0,E8=0),"±"&amp;0,IF(SIGN(((C8-E8)/E8))=1,"+",IF(SIGN(((C8-E8)/E8))=0,"±",""))&amp;ROUND(((C8-E8)/E8)*100,0))&amp;"%"</f>
        <v>+116%</v>
      </c>
    </row>
    <row r="9" spans="2:7" s="16" customFormat="1" ht="24.75" customHeight="1">
      <c r="B9" s="85" t="s">
        <v>104</v>
      </c>
      <c r="C9" s="86"/>
      <c r="D9" s="86"/>
      <c r="E9" s="86"/>
      <c r="F9" s="86"/>
      <c r="G9" s="87"/>
    </row>
    <row r="10" spans="2:7" s="16" customFormat="1" ht="18" customHeight="1">
      <c r="B10" s="17"/>
      <c r="C10" s="18"/>
      <c r="D10" s="51"/>
      <c r="E10" s="18"/>
      <c r="F10" s="51"/>
      <c r="G10" s="20"/>
    </row>
    <row r="11" spans="2:7" ht="24.75" customHeight="1">
      <c r="B11" s="60" t="s">
        <v>48</v>
      </c>
      <c r="C11" s="63" t="str">
        <f>C2</f>
        <v>IKVT16</v>
      </c>
      <c r="D11" s="64"/>
      <c r="E11" s="65" t="str">
        <f>E2</f>
        <v>IKVT15</v>
      </c>
      <c r="F11" s="66"/>
      <c r="G11" s="66"/>
    </row>
    <row r="12" spans="2:10" ht="13.5" customHeight="1">
      <c r="B12" s="61"/>
      <c r="C12" s="88" t="str">
        <f>C3</f>
        <v>Antal
sökande</v>
      </c>
      <c r="D12" s="89"/>
      <c r="E12" s="88" t="str">
        <f>C3</f>
        <v>Antal
sökande</v>
      </c>
      <c r="F12" s="89"/>
      <c r="G12" s="84" t="str">
        <f>G3</f>
        <v>Förändring</v>
      </c>
      <c r="J12" s="23"/>
    </row>
    <row r="13" spans="2:10" ht="13.5" customHeight="1">
      <c r="B13" s="62"/>
      <c r="C13" s="90"/>
      <c r="D13" s="91"/>
      <c r="E13" s="90"/>
      <c r="F13" s="91"/>
      <c r="G13" s="92"/>
      <c r="J13" s="23"/>
    </row>
    <row r="14" spans="2:7" ht="13.5" customHeight="1">
      <c r="B14" s="11" t="s">
        <v>12</v>
      </c>
      <c r="C14" s="9">
        <f>INDEX(Allt,MATCH(C2,Antagningsomgång,0),6)</f>
        <v>356</v>
      </c>
      <c r="D14" s="50" t="str">
        <f>"("&amp;IF(C14=0,0,ROUND((C14/C16)*100,0))&amp;"%)"</f>
        <v>(52%)</v>
      </c>
      <c r="E14" s="9">
        <f>IF(E2="Ingen tidigare
jämförbar termin",0,INDEX(Allt,MATCH(E2,Antagningsomgång,0),6))</f>
        <v>207</v>
      </c>
      <c r="F14" s="50" t="str">
        <f>"("&amp;IF(E14=0,0,ROUND((E14/E16)*100,0))&amp;"%)"</f>
        <v>(50%)</v>
      </c>
      <c r="G14" s="7" t="str">
        <f>IF(OR(C14=0,E14=0),"±"&amp;0,IF(SIGN(((C14-E14)/E14))=1,"+",IF(SIGN(((C14-E14)/E14))=0,"±",""))&amp;ROUND(((C14-E14)/E14)*100,0))&amp;"%"</f>
        <v>+72%</v>
      </c>
    </row>
    <row r="15" spans="2:9" ht="13.5" customHeight="1">
      <c r="B15" s="11" t="s">
        <v>13</v>
      </c>
      <c r="C15" s="9">
        <f>INDEX(Allt,MATCH(C2,Antagningsomgång,0),7)</f>
        <v>328</v>
      </c>
      <c r="D15" s="50" t="str">
        <f>"("&amp;IF(C15=0,0,ROUND((C15/C16)*100,0))&amp;"%)"</f>
        <v>(48%)</v>
      </c>
      <c r="E15" s="6">
        <f>IF(E2="Ingen tidigare
jämförbar termin",0,INDEX(Allt,MATCH(E2,Antagningsomgång,0),7))</f>
        <v>205</v>
      </c>
      <c r="F15" s="50" t="str">
        <f>"("&amp;IF(E15=0,0,ROUND((E15/E16)*100,0))&amp;"%)"</f>
        <v>(50%)</v>
      </c>
      <c r="G15" s="7" t="str">
        <f>IF(OR(C15=0,E15=0),"±"&amp;0,IF(SIGN(((C15-E15)/E15))=1,"+",IF(SIGN(((C15-E15)/E15))=0,"±",""))&amp;ROUND(((C15-E15)/E15)*100,0))&amp;"%"</f>
        <v>+60%</v>
      </c>
      <c r="I15" s="21"/>
    </row>
    <row r="16" spans="2:7" s="16" customFormat="1" ht="19.5" customHeight="1">
      <c r="B16" s="12" t="s">
        <v>11</v>
      </c>
      <c r="C16" s="13">
        <f>SUM(C14:C15)</f>
        <v>684</v>
      </c>
      <c r="D16" s="14" t="str">
        <f>"("&amp;IF(C16=0,0,ROUND((C16/C16)*100,0))&amp;"%)"</f>
        <v>(100%)</v>
      </c>
      <c r="E16" s="13">
        <f>SUM(E14:E15)</f>
        <v>412</v>
      </c>
      <c r="F16" s="14" t="str">
        <f>"("&amp;IF(E16=0,0,ROUND((E16/E16)*100,0))&amp;"%)"</f>
        <v>(100%)</v>
      </c>
      <c r="G16" s="46" t="str">
        <f>IF(OR(C16=0,E16=0),"±"&amp;0,IF(SIGN(((C16-E16)/E16))=1,"+",IF(SIGN(((C16-E16)/E16))=0,"±",""))&amp;ROUND(((C16-E16)/E16)*100,0))&amp;"%"</f>
        <v>+66%</v>
      </c>
    </row>
    <row r="17" spans="2:7" s="16" customFormat="1" ht="24.75" customHeight="1">
      <c r="B17" s="85" t="s">
        <v>14</v>
      </c>
      <c r="C17" s="86"/>
      <c r="D17" s="86"/>
      <c r="E17" s="86"/>
      <c r="F17" s="86"/>
      <c r="G17" s="87"/>
    </row>
    <row r="18" spans="2:7" s="16" customFormat="1" ht="18" customHeight="1">
      <c r="B18" s="17"/>
      <c r="C18" s="18"/>
      <c r="D18" s="51"/>
      <c r="E18" s="18"/>
      <c r="F18" s="51"/>
      <c r="G18" s="20"/>
    </row>
    <row r="19" spans="2:33" ht="24.75" customHeight="1">
      <c r="B19" s="84" t="s">
        <v>49</v>
      </c>
      <c r="C19" s="63" t="str">
        <f>C2</f>
        <v>IKVT16</v>
      </c>
      <c r="D19" s="64"/>
      <c r="E19" s="65" t="str">
        <f>E2</f>
        <v>IKVT15</v>
      </c>
      <c r="F19" s="66"/>
      <c r="G19" s="66"/>
      <c r="M19" s="60" t="s">
        <v>50</v>
      </c>
      <c r="N19" s="82" t="str">
        <f>C2</f>
        <v>IKVT16</v>
      </c>
      <c r="O19" s="83"/>
      <c r="P19" s="83"/>
      <c r="Q19" s="63"/>
      <c r="R19" s="75" t="str">
        <f>E2</f>
        <v>IKVT15</v>
      </c>
      <c r="S19" s="78"/>
      <c r="T19" s="78"/>
      <c r="U19" s="78"/>
      <c r="V19" s="78"/>
      <c r="W19" s="79"/>
      <c r="Y19" s="60" t="s">
        <v>50</v>
      </c>
      <c r="Z19" s="82" t="str">
        <f>C2</f>
        <v>IKVT16</v>
      </c>
      <c r="AA19" s="83"/>
      <c r="AB19" s="83"/>
      <c r="AC19" s="63"/>
      <c r="AD19" s="75" t="str">
        <f>E2</f>
        <v>IKVT15</v>
      </c>
      <c r="AE19" s="78"/>
      <c r="AF19" s="78"/>
      <c r="AG19" s="79"/>
    </row>
    <row r="20" spans="2:33" ht="13.5" customHeight="1">
      <c r="B20" s="61"/>
      <c r="C20" s="88" t="str">
        <f>C3</f>
        <v>Antal
sökande</v>
      </c>
      <c r="D20" s="89"/>
      <c r="E20" s="88" t="str">
        <f>C3</f>
        <v>Antal
sökande</v>
      </c>
      <c r="F20" s="89"/>
      <c r="G20" s="84" t="str">
        <f>G3</f>
        <v>Förändring</v>
      </c>
      <c r="M20" s="80"/>
      <c r="N20" s="88" t="s">
        <v>51</v>
      </c>
      <c r="O20" s="89"/>
      <c r="P20" s="88" t="s">
        <v>52</v>
      </c>
      <c r="Q20" s="89"/>
      <c r="R20" s="88" t="str">
        <f>N20</f>
        <v>Antal sökande
kvinnor</v>
      </c>
      <c r="S20" s="97"/>
      <c r="T20" s="95" t="str">
        <f>G3</f>
        <v>Förändring</v>
      </c>
      <c r="U20" s="88" t="str">
        <f>P20</f>
        <v>Antal sökande
män</v>
      </c>
      <c r="V20" s="97"/>
      <c r="W20" s="95" t="str">
        <f>G3</f>
        <v>Förändring</v>
      </c>
      <c r="Y20" s="80"/>
      <c r="Z20" s="88" t="str">
        <f>N20</f>
        <v>Antal sökande
kvinnor</v>
      </c>
      <c r="AA20" s="89"/>
      <c r="AB20" s="88" t="str">
        <f>P20</f>
        <v>Antal sökande
män</v>
      </c>
      <c r="AC20" s="89"/>
      <c r="AD20" s="88" t="str">
        <f>N20</f>
        <v>Antal sökande
kvinnor</v>
      </c>
      <c r="AE20" s="97"/>
      <c r="AF20" s="88" t="str">
        <f>P20</f>
        <v>Antal sökande
män</v>
      </c>
      <c r="AG20" s="89"/>
    </row>
    <row r="21" spans="2:33" ht="13.5" customHeight="1">
      <c r="B21" s="62"/>
      <c r="C21" s="90"/>
      <c r="D21" s="91"/>
      <c r="E21" s="90"/>
      <c r="F21" s="91"/>
      <c r="G21" s="92"/>
      <c r="M21" s="81"/>
      <c r="N21" s="90"/>
      <c r="O21" s="91"/>
      <c r="P21" s="90"/>
      <c r="Q21" s="91"/>
      <c r="R21" s="90"/>
      <c r="S21" s="98"/>
      <c r="T21" s="96"/>
      <c r="U21" s="90"/>
      <c r="V21" s="98"/>
      <c r="W21" s="96"/>
      <c r="Y21" s="81"/>
      <c r="Z21" s="90"/>
      <c r="AA21" s="91"/>
      <c r="AB21" s="90"/>
      <c r="AC21" s="91"/>
      <c r="AD21" s="90"/>
      <c r="AE21" s="98"/>
      <c r="AF21" s="90"/>
      <c r="AG21" s="91"/>
    </row>
    <row r="22" spans="2:33" ht="13.5" customHeight="1">
      <c r="B22" s="11" t="s">
        <v>15</v>
      </c>
      <c r="C22" s="9">
        <f>INDEX(Allt,MATCH(C2,Antagningsomgång,0),8)</f>
        <v>129</v>
      </c>
      <c r="D22" s="50" t="str">
        <f>"("&amp;IF(C22=0,0,ROUND((C22/C25)*100,0))&amp;"%)"</f>
        <v>(19%)</v>
      </c>
      <c r="E22" s="9">
        <f>IF(E2="Ingen tidigare
jämförbar termin",0,INDEX(Allt,MATCH(E2,Antagningsomgång,0),8))</f>
        <v>74</v>
      </c>
      <c r="F22" s="50" t="str">
        <f>"("&amp;IF(E22=0,0,ROUND((E22/E25)*100,0))&amp;"%)"</f>
        <v>(18%)</v>
      </c>
      <c r="G22" s="7" t="str">
        <f>IF(OR(C22=0,E22=0),"±"&amp;0,IF(SIGN(((C22-E22)/E22))=1,"+",IF(SIGN(((C22-E22)/E22))=0,"±",""))&amp;ROUND(((C22-E22)/E22)*100,0))&amp;"%"</f>
        <v>+74%</v>
      </c>
      <c r="M22" s="11" t="s">
        <v>15</v>
      </c>
      <c r="N22" s="9">
        <f>INDEX(Allt,MATCH(C2,Antagningsomgång,0),11)</f>
        <v>83</v>
      </c>
      <c r="O22" s="50" t="str">
        <f>"("&amp;IF(N22=0,0,ROUND((N22/(SUM(N25,P25)))*100,0))&amp;"%)"</f>
        <v>(12%)</v>
      </c>
      <c r="P22" s="9">
        <f>INDEX(Allt,MATCH(C2,Antagningsomgång,0),14)</f>
        <v>46</v>
      </c>
      <c r="Q22" s="52" t="str">
        <f>"("&amp;IF(P22=0,0,ROUND((P22/(SUM(N25,P25)))*100,0))&amp;"%)"</f>
        <v>(7%)</v>
      </c>
      <c r="R22" s="9">
        <f>IF(E2="Ingen tidigare
jämförbar termin",0,INDEX(Allt,MATCH(E2,Antagningsomgång,0),11))</f>
        <v>35</v>
      </c>
      <c r="S22" s="29" t="str">
        <f>"("&amp;IF(R22=0,0,ROUND((R22/(SUM(R25,U25)))*100,0))&amp;"%)"</f>
        <v>(8%)</v>
      </c>
      <c r="T22" s="53" t="str">
        <f>IF(OR(N22=0,R22=0),"±"&amp;0,IF(SIGN(((N22-R22)/R22))=1,"+",IF(SIGN(((N22-R22)/R22))=0,"±",""))&amp;ROUND(((N22-R22)/R22)*100,0))&amp;"%"</f>
        <v>+137%</v>
      </c>
      <c r="U22" s="9">
        <f>IF(E2="Ingen tidigare
jämförbar termin",0,INDEX(Allt,MATCH(E2,Antagningsomgång,0),14))</f>
        <v>39</v>
      </c>
      <c r="V22" s="52" t="str">
        <f>"("&amp;IF(U22=0,0,ROUND((U22/(SUM(R25,U25)))*100,0))&amp;"%)"</f>
        <v>(9%)</v>
      </c>
      <c r="W22" s="53" t="str">
        <f>IF(OR(P22=0,U22=0),"±"&amp;0,IF(SIGN(((P22-U22)/U22))=1,"+",IF(SIGN(((P22-U22)/U22))=0,"±",""))&amp;ROUND(((P22-U22)/U22)*100,0))&amp;"%"</f>
        <v>+18%</v>
      </c>
      <c r="Y22" s="11" t="s">
        <v>15</v>
      </c>
      <c r="Z22" s="9">
        <f>INDEX(Allt,MATCH(C2,Antagningsomgång,0),11)</f>
        <v>83</v>
      </c>
      <c r="AA22" s="50" t="str">
        <f>"("&amp;IF(Z22=0,0,ROUND((Z22/(SUM(Z25,AB25)))*100,0))&amp;"%)"</f>
        <v>(12%)</v>
      </c>
      <c r="AB22" s="9">
        <f>INDEX(Allt,MATCH(C2,Antagningsomgång,0),14)</f>
        <v>46</v>
      </c>
      <c r="AC22" s="52" t="str">
        <f>"("&amp;IF(AB22=0,0,ROUND((AB22/(SUM(Z25,AB25)))*100,0))&amp;"%)"</f>
        <v>(7%)</v>
      </c>
      <c r="AD22" s="9">
        <f>IF(E2="Ingen tidigare
jämförbar termin",0,INDEX(Allt,MATCH(E2,Antagningsomgång,0),11))</f>
        <v>35</v>
      </c>
      <c r="AE22" s="29" t="str">
        <f>"("&amp;IF(AD22=0,0,ROUND((AD22/(SUM(AD25,AF25)))*100,0))&amp;"%)"</f>
        <v>(8%)</v>
      </c>
      <c r="AF22" s="9">
        <f>IF(E2="Ingen tidigare
jämförbar termin",0,INDEX(Allt,MATCH(E2,Antagningsomgång,0),14))</f>
        <v>39</v>
      </c>
      <c r="AG22" s="50" t="str">
        <f>"("&amp;IF(AF22=0,0,ROUND((AF22/(SUM(AD25,AF25)))*100,0))&amp;"%)"</f>
        <v>(9%)</v>
      </c>
    </row>
    <row r="23" spans="2:33" ht="13.5" customHeight="1">
      <c r="B23" s="11" t="s">
        <v>16</v>
      </c>
      <c r="C23" s="9">
        <f>INDEX(Allt,MATCH(C2,Antagningsomgång,0),9)</f>
        <v>379</v>
      </c>
      <c r="D23" s="50" t="str">
        <f>"("&amp;IF(C23=0,0,ROUND((C23/C25)*100,0))&amp;"%)"</f>
        <v>(55%)</v>
      </c>
      <c r="E23" s="6">
        <f>IF(E2="Ingen tidigare
jämförbar termin",0,INDEX(Allt,MATCH(E2,Antagningsomgång,0),9))</f>
        <v>229</v>
      </c>
      <c r="F23" s="50" t="str">
        <f>"("&amp;IF(E23=0,0,ROUND((E23/E25)*100,0))&amp;"%)"</f>
        <v>(56%)</v>
      </c>
      <c r="G23" s="7" t="str">
        <f>IF(OR(C23=0,E23=0),"±"&amp;0,IF(SIGN(((C23-E23)/E23))=1,"+",IF(SIGN(((C23-E23)/E23))=0,"±",""))&amp;ROUND(((C23-E23)/E23)*100,0))&amp;"%"</f>
        <v>+66%</v>
      </c>
      <c r="M23" s="11" t="s">
        <v>16</v>
      </c>
      <c r="N23" s="9">
        <f>INDEX(Allt,MATCH(C2,Antagningsomgång,0),12)</f>
        <v>186</v>
      </c>
      <c r="O23" s="50" t="str">
        <f>"("&amp;IF(N23=0,0,ROUND((N23/(SUM(N25,P25)))*100,0))&amp;"%)"</f>
        <v>(27%)</v>
      </c>
      <c r="P23" s="6">
        <f>INDEX(Allt,MATCH(C2,Antagningsomgång,0),15)</f>
        <v>193</v>
      </c>
      <c r="Q23" s="52" t="str">
        <f>"("&amp;IF(P23=0,0,ROUND((P23/(SUM(N25,P25)))*100,0))&amp;"%)"</f>
        <v>(28%)</v>
      </c>
      <c r="R23" s="9">
        <f>IF(E2="Ingen tidigare
jämförbar termin",0,INDEX(Allt,MATCH(E2,Antagningsomgång,0),12))</f>
        <v>116</v>
      </c>
      <c r="S23" s="29" t="str">
        <f>"("&amp;IF(R23=0,0,ROUND((R23/(SUM(R25,U25)))*100,0))&amp;"%)"</f>
        <v>(28%)</v>
      </c>
      <c r="T23" s="53" t="str">
        <f>IF(OR(N23=0,R23=0),"±"&amp;0,IF(SIGN(((N23-R23)/R23))=1,"+",IF(SIGN(((N23-R23)/R23))=0,"±",""))&amp;ROUND(((N23-R23)/R23)*100,0))&amp;"%"</f>
        <v>+60%</v>
      </c>
      <c r="U23" s="6">
        <f>IF(E2="Ingen tidigare
jämförbar termin",0,INDEX(Allt,MATCH(E2,Antagningsomgång,0),15))</f>
        <v>113</v>
      </c>
      <c r="V23" s="52" t="str">
        <f>"("&amp;IF(U23=0,0,ROUND((U23/(SUM(R25,U25)))*100,0))&amp;"%)"</f>
        <v>(27%)</v>
      </c>
      <c r="W23" s="53" t="str">
        <f>IF(OR(P23=0,U23=0),"±"&amp;0,IF(SIGN(((P23-U23)/U23))=1,"+",IF(SIGN(((P23-U23)/U23))=0,"±",""))&amp;ROUND(((P23-U23)/U23)*100,0))&amp;"%"</f>
        <v>+71%</v>
      </c>
      <c r="Y23" s="11" t="s">
        <v>16</v>
      </c>
      <c r="Z23" s="9">
        <f>INDEX(Allt,MATCH(C2,Antagningsomgång,0),12)</f>
        <v>186</v>
      </c>
      <c r="AA23" s="50" t="str">
        <f>"("&amp;IF(Z23=0,0,ROUND((Z23/(SUM(Z25,AB25)))*100,0))&amp;"%)"</f>
        <v>(27%)</v>
      </c>
      <c r="AB23" s="6">
        <f>INDEX(Allt,MATCH(C2,Antagningsomgång,0),15)</f>
        <v>193</v>
      </c>
      <c r="AC23" s="52" t="str">
        <f>"("&amp;IF(AB23=0,0,ROUND((AB23/(SUM(Z25,AB25)))*100,0))&amp;"%)"</f>
        <v>(28%)</v>
      </c>
      <c r="AD23" s="9">
        <f>IF(E2="Ingen tidigare
jämförbar termin",0,INDEX(Allt,MATCH(E2,Antagningsomgång,0),12))</f>
        <v>116</v>
      </c>
      <c r="AE23" s="29" t="str">
        <f>"("&amp;IF(AD23=0,0,ROUND((AD23/(SUM(AD25,AF25)))*100,0))&amp;"%)"</f>
        <v>(28%)</v>
      </c>
      <c r="AF23" s="6">
        <f>IF(E2="Ingen tidigare
jämförbar termin",0,INDEX(Allt,MATCH(E2,Antagningsomgång,0),15))</f>
        <v>113</v>
      </c>
      <c r="AG23" s="50" t="str">
        <f>"("&amp;IF(AF23=0,0,ROUND((AF23/(SUM(AD25,AF25)))*100,0))&amp;"%)"</f>
        <v>(27%)</v>
      </c>
    </row>
    <row r="24" spans="2:33" ht="13.5" customHeight="1">
      <c r="B24" s="11" t="s">
        <v>17</v>
      </c>
      <c r="C24" s="9">
        <f>INDEX(Allt,MATCH(C2,Antagningsomgång,0),10)</f>
        <v>176</v>
      </c>
      <c r="D24" s="50" t="str">
        <f>"("&amp;IF(C24=0,0,ROUND((C24/C25)*100,0))&amp;"%)"</f>
        <v>(26%)</v>
      </c>
      <c r="E24" s="6">
        <f>IF(E2="Ingen tidigare
jämförbar termin",0,INDEX(Allt,MATCH(E2,Antagningsomgång,0),10))</f>
        <v>109</v>
      </c>
      <c r="F24" s="50" t="str">
        <f>"("&amp;IF(E24=0,0,ROUND((E24/E25)*100,0))&amp;"%)"</f>
        <v>(26%)</v>
      </c>
      <c r="G24" s="7" t="str">
        <f>IF(OR(C24=0,E24=0),"±"&amp;0,IF(SIGN(((C24-E24)/E24))=1,"+",IF(SIGN(((C24-E24)/E24))=0,"±",""))&amp;ROUND(((C24-E24)/E24)*100,0))&amp;"%"</f>
        <v>+61%</v>
      </c>
      <c r="M24" s="11" t="s">
        <v>17</v>
      </c>
      <c r="N24" s="9">
        <f>INDEX(Allt,MATCH(C2,Antagningsomgång,0),13)</f>
        <v>87</v>
      </c>
      <c r="O24" s="50" t="str">
        <f>"("&amp;IF(N24=0,0,ROUND((N24/(SUM(N25,P25)))*100,0))&amp;"%)"</f>
        <v>(13%)</v>
      </c>
      <c r="P24" s="6">
        <f>INDEX(Allt,MATCH(C2,Antagningsomgång,0),16)</f>
        <v>89</v>
      </c>
      <c r="Q24" s="52" t="str">
        <f>"("&amp;IF(P24=0,0,ROUND((P24/(SUM(N25,P25)))*100,0))&amp;"%)"</f>
        <v>(13%)</v>
      </c>
      <c r="R24" s="9">
        <f>IF(E2="Ingen tidigare
jämförbar termin",0,INDEX(Allt,MATCH(E2,Antagningsomgång,0),13))</f>
        <v>56</v>
      </c>
      <c r="S24" s="29" t="str">
        <f>"("&amp;IF(R24=0,0,ROUND((R24/(SUM(R25,U25)))*100,0))&amp;"%)"</f>
        <v>(14%)</v>
      </c>
      <c r="T24" s="53" t="str">
        <f>IF(OR(N24=0,R24=0),"±"&amp;0,IF(SIGN(((N24-R24)/R24))=1,"+",IF(SIGN(((N24-R24)/R24))=0,"±",""))&amp;ROUND(((N24-R24)/R24)*100,0))&amp;"%"</f>
        <v>+55%</v>
      </c>
      <c r="U24" s="6">
        <f>IF(E2="Ingen tidigare
jämförbar termin",0,INDEX(Allt,MATCH(E2,Antagningsomgång,0),16))</f>
        <v>53</v>
      </c>
      <c r="V24" s="52" t="str">
        <f>"("&amp;IF(U24=0,0,ROUND((U24/(SUM(R25,U25)))*100,0))&amp;"%)"</f>
        <v>(13%)</v>
      </c>
      <c r="W24" s="53" t="str">
        <f>IF(OR(P24=0,U24=0),"±"&amp;0,IF(SIGN(((P24-U24)/U24))=1,"+",IF(SIGN(((P24-U24)/U24))=0,"±",""))&amp;ROUND(((P24-U24)/U24)*100,0))&amp;"%"</f>
        <v>+68%</v>
      </c>
      <c r="Y24" s="11" t="s">
        <v>17</v>
      </c>
      <c r="Z24" s="9">
        <f>INDEX(Allt,MATCH(C2,Antagningsomgång,0),13)</f>
        <v>87</v>
      </c>
      <c r="AA24" s="50" t="str">
        <f>"("&amp;IF(Z24=0,0,ROUND((Z24/(SUM(Z25,AB25)))*100,0))&amp;"%)"</f>
        <v>(13%)</v>
      </c>
      <c r="AB24" s="6">
        <f>INDEX(Allt,MATCH(C2,Antagningsomgång,0),16)</f>
        <v>89</v>
      </c>
      <c r="AC24" s="52" t="str">
        <f>"("&amp;IF(AB24=0,0,ROUND((AB24/(SUM(Z25,AB25)))*100,0))&amp;"%)"</f>
        <v>(13%)</v>
      </c>
      <c r="AD24" s="9">
        <f>IF(E2="Ingen tidigare
jämförbar termin",0,INDEX(Allt,MATCH(E2,Antagningsomgång,0),13))</f>
        <v>56</v>
      </c>
      <c r="AE24" s="29" t="str">
        <f>"("&amp;IF(AD24=0,0,ROUND((AD24/(SUM(AD25,AF25)))*100,0))&amp;"%)"</f>
        <v>(14%)</v>
      </c>
      <c r="AF24" s="6">
        <f>IF(E2="Ingen tidigare
jämförbar termin",0,INDEX(Allt,MATCH(E2,Antagningsomgång,0),16))</f>
        <v>53</v>
      </c>
      <c r="AG24" s="50" t="str">
        <f>"("&amp;IF(AF24=0,0,ROUND((AF24/(SUM(AD25,AF25)))*100,0))&amp;"%)"</f>
        <v>(13%)</v>
      </c>
    </row>
    <row r="25" spans="2:33" s="16" customFormat="1" ht="19.5" customHeight="1">
      <c r="B25" s="12" t="s">
        <v>11</v>
      </c>
      <c r="C25" s="13">
        <f>SUM(C22:C24)</f>
        <v>684</v>
      </c>
      <c r="D25" s="14" t="str">
        <f>"("&amp;IF(C25=0,0,ROUND((C25/C25)*100,0))&amp;"%)"</f>
        <v>(100%)</v>
      </c>
      <c r="E25" s="13">
        <f>SUM(E22:E24)</f>
        <v>412</v>
      </c>
      <c r="F25" s="14" t="str">
        <f>"("&amp;IF(E25=0,0,ROUND((E25/E25)*100,0))&amp;"%)"</f>
        <v>(100%)</v>
      </c>
      <c r="G25" s="46" t="str">
        <f>IF(OR(C25=0,E25=0),"±"&amp;0,IF(SIGN(((C25-E25)/E25))=1,"+",IF(SIGN(((C25-E25)/E25))=0,"±",""))&amp;ROUND(((C25-E25)/E25)*100,0))&amp;"%"</f>
        <v>+66%</v>
      </c>
      <c r="M25" s="12" t="s">
        <v>11</v>
      </c>
      <c r="N25" s="13">
        <f>SUM(N22:N24)</f>
        <v>356</v>
      </c>
      <c r="O25" s="14" t="str">
        <f>"("&amp;IF(N25=0,0,ROUND((N25/(SUM(N25,P25)))*100,0))&amp;"%)"</f>
        <v>(52%)</v>
      </c>
      <c r="P25" s="13">
        <f>SUM(P22:P24)</f>
        <v>328</v>
      </c>
      <c r="Q25" s="28" t="str">
        <f>"("&amp;IF(P25=0,0,ROUND((P25/(SUM(N25,P25)))*100,0))&amp;"%)"</f>
        <v>(48%)</v>
      </c>
      <c r="R25" s="13">
        <f>SUM(R22:R24)</f>
        <v>207</v>
      </c>
      <c r="S25" s="30" t="str">
        <f>"("&amp;IF(R25=0,0,ROUND((R25/(SUM(R25,U25)))*100,0))&amp;"%)"</f>
        <v>(50%)</v>
      </c>
      <c r="T25" s="32" t="str">
        <f>IF(OR(N25=0,R25=0),"±"&amp;0,IF(SIGN(((N25-R25)/R25))=1,"+",IF(SIGN(((N25-R25)/R25))=0,"±",""))&amp;ROUND(((N25-R25)/R25)*100,0))&amp;"%"</f>
        <v>+72%</v>
      </c>
      <c r="U25" s="13">
        <f>SUM(U22:U24)</f>
        <v>205</v>
      </c>
      <c r="V25" s="28" t="str">
        <f>"("&amp;IF(U25=0,0,ROUND((U25/(SUM(R25,U25)))*100,0))&amp;"%)"</f>
        <v>(50%)</v>
      </c>
      <c r="W25" s="32" t="str">
        <f>IF(OR(P25=0,U25=0),"±"&amp;0,IF(SIGN(((P25-U25)/U25))=1,"+",IF(SIGN(((P25-U25)/U25))=0,"±",""))&amp;ROUND(((P25-U25)/U25)*100,0))&amp;"%"</f>
        <v>+60%</v>
      </c>
      <c r="Y25" s="12" t="s">
        <v>11</v>
      </c>
      <c r="Z25" s="13">
        <f>SUM(Z22:Z24)</f>
        <v>356</v>
      </c>
      <c r="AA25" s="14" t="str">
        <f>"("&amp;IF(Z25=0,0,ROUND((Z25/(SUM(Z25,AB25)))*100,0))&amp;"%)"</f>
        <v>(52%)</v>
      </c>
      <c r="AB25" s="13">
        <f>SUM(AB22:AB24)</f>
        <v>328</v>
      </c>
      <c r="AC25" s="28" t="str">
        <f>"("&amp;IF(AB25=0,0,ROUND((AB25/(SUM(Z25,AB25)))*100,0))&amp;"%)"</f>
        <v>(48%)</v>
      </c>
      <c r="AD25" s="13">
        <f>SUM(AD22:AD24)</f>
        <v>207</v>
      </c>
      <c r="AE25" s="30" t="str">
        <f>"("&amp;IF(AD25=0,0,ROUND((AD25/(SUM(AD25,AF25)))*100,0))&amp;"%)"</f>
        <v>(50%)</v>
      </c>
      <c r="AF25" s="13">
        <f>SUM(AF22:AF24)</f>
        <v>205</v>
      </c>
      <c r="AG25" s="14" t="str">
        <f>"("&amp;IF(AF25=0,0,ROUND((AF25/(SUM(AD25,AF25)))*100,0))&amp;"%)"</f>
        <v>(50%)</v>
      </c>
    </row>
    <row r="26" spans="2:33" s="16" customFormat="1" ht="24.75" customHeight="1">
      <c r="B26" s="85" t="s">
        <v>18</v>
      </c>
      <c r="C26" s="86"/>
      <c r="D26" s="86"/>
      <c r="E26" s="86"/>
      <c r="F26" s="86"/>
      <c r="G26" s="87"/>
      <c r="M26" s="85" t="s">
        <v>18</v>
      </c>
      <c r="N26" s="86"/>
      <c r="O26" s="86"/>
      <c r="P26" s="86"/>
      <c r="Q26" s="86"/>
      <c r="R26" s="86"/>
      <c r="S26" s="86"/>
      <c r="T26" s="86"/>
      <c r="U26" s="86"/>
      <c r="V26" s="86"/>
      <c r="W26" s="87"/>
      <c r="Y26" s="85" t="str">
        <f>M26</f>
        <v>Ålder vid anmälningstillfället. Tabellen inkluderar enbart sökande med svenskt personnummer.</v>
      </c>
      <c r="Z26" s="86"/>
      <c r="AA26" s="86"/>
      <c r="AB26" s="86"/>
      <c r="AC26" s="86"/>
      <c r="AD26" s="86"/>
      <c r="AE26" s="86"/>
      <c r="AF26" s="86"/>
      <c r="AG26" s="87"/>
    </row>
    <row r="27" spans="2:7" s="16" customFormat="1" ht="18" customHeight="1">
      <c r="B27" s="54"/>
      <c r="C27" s="54"/>
      <c r="D27" s="54"/>
      <c r="E27" s="54"/>
      <c r="F27" s="54"/>
      <c r="G27" s="54"/>
    </row>
    <row r="28" spans="2:7" ht="24.75" customHeight="1">
      <c r="B28" s="60" t="s">
        <v>19</v>
      </c>
      <c r="C28" s="73" t="str">
        <f>C2</f>
        <v>IKVT16</v>
      </c>
      <c r="D28" s="74"/>
      <c r="E28" s="75" t="str">
        <f>E2</f>
        <v>IKVT15</v>
      </c>
      <c r="F28" s="93"/>
      <c r="G28" s="94"/>
    </row>
    <row r="29" spans="2:7" ht="13.5" customHeight="1">
      <c r="B29" s="61"/>
      <c r="C29" s="88" t="str">
        <f>C3</f>
        <v>Antal
sökande</v>
      </c>
      <c r="D29" s="89"/>
      <c r="E29" s="88" t="str">
        <f>C3</f>
        <v>Antal
sökande</v>
      </c>
      <c r="F29" s="89"/>
      <c r="G29" s="84" t="str">
        <f>G3</f>
        <v>Förändring</v>
      </c>
    </row>
    <row r="30" spans="2:7" ht="13.5" customHeight="1">
      <c r="B30" s="62"/>
      <c r="C30" s="90"/>
      <c r="D30" s="91"/>
      <c r="E30" s="90"/>
      <c r="F30" s="91"/>
      <c r="G30" s="92"/>
    </row>
    <row r="31" spans="2:7" ht="13.5" customHeight="1">
      <c r="B31" s="11" t="s">
        <v>21</v>
      </c>
      <c r="C31" s="9">
        <f>INDEX(Allt,MATCH(C2,Antagningsomgång,0),17)</f>
        <v>684</v>
      </c>
      <c r="D31" s="50" t="str">
        <f>"("&amp;IF(C31=0,0,ROUND((C31/C33)*100,0))&amp;"%)"</f>
        <v>(16%)</v>
      </c>
      <c r="E31" s="9">
        <f>IF(E2="Ingen tidigare
jämförbar termin",0,INDEX(Allt,MATCH(E2,Antagningsomgång,0),17))</f>
        <v>412</v>
      </c>
      <c r="F31" s="50" t="str">
        <f>"("&amp;IF(E31=0,0,ROUND((E31/E33)*100,0))&amp;"%)"</f>
        <v>(21%)</v>
      </c>
      <c r="G31" s="7" t="str">
        <f>IF(OR(C31=0,E31=0),"±"&amp;0,IF(SIGN(((C31-E31)/E31))=1,"+",IF(SIGN(((C31-E31)/E31))=0,"±",""))&amp;ROUND(((C31-E31)/E31)*100,0))&amp;"%"</f>
        <v>+66%</v>
      </c>
    </row>
    <row r="32" spans="2:7" ht="13.5" customHeight="1">
      <c r="B32" s="11" t="s">
        <v>22</v>
      </c>
      <c r="C32" s="9">
        <f>INDEX(Allt,MATCH(C2,Antagningsomgång,0),18)</f>
        <v>3549</v>
      </c>
      <c r="D32" s="50" t="str">
        <f>"("&amp;IF(C32=0,0,ROUND((C32/C33)*100,0))&amp;"%)"</f>
        <v>(84%)</v>
      </c>
      <c r="E32" s="6">
        <f>IF(E2="Ingen tidigare
jämförbar termin",0,INDEX(Allt,MATCH(E2,Antagningsomgång,0),18))</f>
        <v>1545</v>
      </c>
      <c r="F32" s="50" t="str">
        <f>"("&amp;IF(E32=0,0,ROUND((E32/E33)*100,0))&amp;"%)"</f>
        <v>(79%)</v>
      </c>
      <c r="G32" s="7" t="str">
        <f>IF(OR(C32=0,E32=0),"±"&amp;0,IF(SIGN(((C32-E32)/E32))=1,"+",IF(SIGN(((C32-E32)/E32))=0,"±",""))&amp;ROUND(((C32-E32)/E32)*100,0))&amp;"%"</f>
        <v>+130%</v>
      </c>
    </row>
    <row r="33" spans="2:7" s="16" customFormat="1" ht="19.5" customHeight="1">
      <c r="B33" s="12" t="s">
        <v>11</v>
      </c>
      <c r="C33" s="13">
        <f>SUM(C31:C32)</f>
        <v>4233</v>
      </c>
      <c r="D33" s="14" t="str">
        <f>"("&amp;IF(C33=0,0,ROUND((C33/C33)*100,0))&amp;"%)"</f>
        <v>(100%)</v>
      </c>
      <c r="E33" s="13">
        <f>SUM(E31:E32)</f>
        <v>1957</v>
      </c>
      <c r="F33" s="14" t="str">
        <f>"("&amp;IF(E33=0,0,ROUND((E33/E33)*100,0))&amp;"%)"</f>
        <v>(100%)</v>
      </c>
      <c r="G33" s="46" t="str">
        <f>IF(OR(C33=0,E33=0),"±"&amp;0,IF(SIGN(((C33-E33)/E33))=1,"+",IF(SIGN(((C33-E33)/E33))=0,"±",""))&amp;ROUND(((C33-E33)/E33)*100,0))&amp;"%"</f>
        <v>+116%</v>
      </c>
    </row>
    <row r="34" ht="18" customHeight="1"/>
    <row r="35" spans="2:7" ht="24.75" customHeight="1">
      <c r="B35" s="60" t="s">
        <v>32</v>
      </c>
      <c r="C35" s="63" t="str">
        <f>C2</f>
        <v>IKVT16</v>
      </c>
      <c r="D35" s="64"/>
      <c r="E35" s="65" t="str">
        <f>E2</f>
        <v>IKVT15</v>
      </c>
      <c r="F35" s="66"/>
      <c r="G35" s="66"/>
    </row>
    <row r="36" spans="2:7" ht="13.5" customHeight="1">
      <c r="B36" s="61"/>
      <c r="C36" s="88" t="str">
        <f>C3</f>
        <v>Antal
sökande</v>
      </c>
      <c r="D36" s="89"/>
      <c r="E36" s="88" t="str">
        <f>C3</f>
        <v>Antal
sökande</v>
      </c>
      <c r="F36" s="89"/>
      <c r="G36" s="84" t="str">
        <f>G3</f>
        <v>Förändring</v>
      </c>
    </row>
    <row r="37" spans="2:7" ht="13.5" customHeight="1">
      <c r="B37" s="62"/>
      <c r="C37" s="90"/>
      <c r="D37" s="91"/>
      <c r="E37" s="90"/>
      <c r="F37" s="91"/>
      <c r="G37" s="92"/>
    </row>
    <row r="38" spans="2:7" ht="13.5" customHeight="1">
      <c r="B38" s="8" t="s">
        <v>29</v>
      </c>
      <c r="C38" s="9">
        <f>INDEX(Allt,MATCH(C2,Antagningsomgång,0),19)</f>
        <v>135</v>
      </c>
      <c r="D38" s="50" t="str">
        <f>"("&amp;IF(C38=0,0,ROUND((C38/C41)*100,0))&amp;"%)"</f>
        <v>(3%)</v>
      </c>
      <c r="E38" s="9">
        <f>IF(E2="Ingen tidigare
jämförbar termin",0,INDEX(Allt,MATCH(E2,Antagningsomgång,0),19))</f>
        <v>103</v>
      </c>
      <c r="F38" s="50" t="str">
        <f>"("&amp;IF(E38=0,0,ROUND((E38/E41)*100,0))&amp;"%)"</f>
        <v>(5%)</v>
      </c>
      <c r="G38" s="7" t="str">
        <f>IF(OR(C38=0,E38=0),"±"&amp;0,IF(SIGN(((C38-E38)/E38))=1,"+",IF(SIGN(((C38-E38)/E38))=0,"±",""))&amp;ROUND(((C38-E38)/E38)*100,0))&amp;"%"</f>
        <v>+31%</v>
      </c>
    </row>
    <row r="39" spans="2:7" ht="13.5" customHeight="1">
      <c r="B39" s="11" t="s">
        <v>30</v>
      </c>
      <c r="C39" s="6">
        <f>INDEX(Allt,MATCH(C2,Antagningsomgång,0),20)</f>
        <v>4002</v>
      </c>
      <c r="D39" s="50" t="str">
        <f>"("&amp;IF(C39=0,0,ROUND((C39/C41)*100,0))&amp;"%)"</f>
        <v>(95%)</v>
      </c>
      <c r="E39" s="6">
        <f>IF(E2="Ingen tidigare
jämförbar termin",0,INDEX(Allt,MATCH(E2,Antagningsomgång,0),20))</f>
        <v>1775</v>
      </c>
      <c r="F39" s="50" t="str">
        <f>"("&amp;IF(E39=0,0,ROUND((E39/E41)*100,0))&amp;"%)"</f>
        <v>(91%)</v>
      </c>
      <c r="G39" s="7" t="str">
        <f>IF(OR(C39=0,E39=0),"±"&amp;0,IF(SIGN(((C39-E39)/E39))=1,"+",IF(SIGN(((C39-E39)/E39))=0,"±",""))&amp;ROUND(((C39-E39)/E39)*100,0))&amp;"%"</f>
        <v>+125%</v>
      </c>
    </row>
    <row r="40" spans="2:7" ht="13.5" customHeight="1">
      <c r="B40" s="11" t="s">
        <v>31</v>
      </c>
      <c r="C40" s="6">
        <f>INDEX(Allt,MATCH(C2,Antagningsomgång,0),21)</f>
        <v>96</v>
      </c>
      <c r="D40" s="50" t="str">
        <f>"("&amp;IF(C40=0,0,ROUND((C40/C41)*100,0))&amp;"%)"</f>
        <v>(2%)</v>
      </c>
      <c r="E40" s="6">
        <f>IF(E2="Ingen tidigare
jämförbar termin",0,INDEX(Allt,MATCH(E2,Antagningsomgång,0),21))</f>
        <v>79</v>
      </c>
      <c r="F40" s="50" t="str">
        <f>"("&amp;IF(E40=0,0,ROUND((E40/E41)*100,0))&amp;"%)"</f>
        <v>(4%)</v>
      </c>
      <c r="G40" s="7" t="str">
        <f>IF(OR(C40=0,E40=0),"±"&amp;0,IF(SIGN(((C40-E40)/E40))=1,"+",IF(SIGN(((C40-E40)/E40))=0,"±",""))&amp;ROUND(((C40-E40)/E40)*100,0))&amp;"%"</f>
        <v>+22%</v>
      </c>
    </row>
    <row r="41" spans="2:12" s="16" customFormat="1" ht="19.5" customHeight="1">
      <c r="B41" s="12" t="s">
        <v>11</v>
      </c>
      <c r="C41" s="13">
        <f>SUM(C38:C40)</f>
        <v>4233</v>
      </c>
      <c r="D41" s="14" t="str">
        <f>"("&amp;IF(C41=0,0,ROUND((C41/C41)*100,0))&amp;"%)"</f>
        <v>(100%)</v>
      </c>
      <c r="E41" s="13">
        <f>SUM(E38:E40)</f>
        <v>1957</v>
      </c>
      <c r="F41" s="14" t="str">
        <f>"("&amp;IF(E41=0,0,ROUND((E41/E41)*100,0))&amp;"%)"</f>
        <v>(100%)</v>
      </c>
      <c r="G41" s="46" t="str">
        <f>IF(OR(C41=0,E41=0),"±"&amp;0,IF(SIGN(((C41-E41)/E41))=1,"+",IF(SIGN(((C41-E41)/E41))=0,"±",""))&amp;ROUND(((C41-E41)/E41)*100,0))&amp;"%"</f>
        <v>+116%</v>
      </c>
      <c r="I41" s="3"/>
      <c r="J41" s="3"/>
      <c r="K41" s="3"/>
      <c r="L41" s="3"/>
    </row>
    <row r="42" ht="18" customHeight="1"/>
    <row r="43" spans="9:12" ht="24.75" customHeight="1">
      <c r="I43" s="1" t="s">
        <v>3</v>
      </c>
      <c r="J43" s="4" t="str">
        <f>C2</f>
        <v>IKVT16</v>
      </c>
      <c r="K43" s="4" t="str">
        <f>IF(E2="Ingen tidigare
jämförbar termin","I/U",E2)</f>
        <v>IKVT15</v>
      </c>
      <c r="L43" s="2" t="str">
        <f>G3</f>
        <v>Förändring</v>
      </c>
    </row>
    <row r="44" spans="9:12" ht="13.5" customHeight="1">
      <c r="I44" s="11" t="s">
        <v>6</v>
      </c>
      <c r="J44" s="6">
        <f>INDEX(Allt,MATCH(C2,Antagningsomgång,0),22)</f>
        <v>302</v>
      </c>
      <c r="K44" s="6">
        <f>INDEX(Allt,MATCH(K43,Antagningsomgång,0),22)</f>
        <v>355</v>
      </c>
      <c r="L44" s="7" t="str">
        <f>IF(OR(J44=0,K44=0),"±"&amp;0,IF(SIGN(((J44-K44)/K44))=1,"+",IF(SIGN(((J44-K44)/K44))=0,"±",""))&amp;ROUND(((J44-K44)/K44)*100,0))&amp;"%"</f>
        <v>-15%</v>
      </c>
    </row>
    <row r="45" spans="9:12" ht="13.5" customHeight="1">
      <c r="I45" s="11" t="s">
        <v>7</v>
      </c>
      <c r="J45" s="6">
        <f>INDEX(Allt,MATCH(C2,Antagningsomgång,0),23)</f>
        <v>2</v>
      </c>
      <c r="K45" s="6">
        <f>INDEX(Allt,MATCH(K43,Antagningsomgång,0),23)</f>
        <v>2</v>
      </c>
      <c r="L45" s="7" t="str">
        <f>IF(OR(J45=0,K45=0),"±"&amp;0,IF(SIGN(((J45-K45)/K45))=1,"+",IF(SIGN(((J45-K45)/K45))=0,"±",""))&amp;ROUND(((J45-K45)/K45)*100,0))&amp;"%"</f>
        <v>±0%</v>
      </c>
    </row>
    <row r="46" spans="9:12" ht="19.5" customHeight="1">
      <c r="I46" s="12" t="s">
        <v>11</v>
      </c>
      <c r="J46" s="36">
        <f>SUM(J44:J45)</f>
        <v>304</v>
      </c>
      <c r="K46" s="36">
        <f>SUM(K44:K45)</f>
        <v>357</v>
      </c>
      <c r="L46" s="35" t="str">
        <f>IF(OR(J46=0,K46=0),"±"&amp;0,IF(SIGN(((J46-K46)/K46))=1,"+",IF(SIGN(((J46-K46)/K46))=0,"±",""))&amp;ROUND(((J46-K46)/K46)*100,0))&amp;"%"</f>
        <v>-15%</v>
      </c>
    </row>
    <row r="47" spans="9:14" s="16" customFormat="1" ht="24.75" customHeight="1">
      <c r="I47" s="85" t="s">
        <v>105</v>
      </c>
      <c r="J47" s="86"/>
      <c r="K47" s="86"/>
      <c r="L47" s="87"/>
      <c r="M47" s="49"/>
      <c r="N47" s="49"/>
    </row>
  </sheetData>
  <sheetProtection/>
  <mergeCells count="52">
    <mergeCell ref="B2:B4"/>
    <mergeCell ref="C2:D2"/>
    <mergeCell ref="E2:G2"/>
    <mergeCell ref="C3:D4"/>
    <mergeCell ref="E3:F4"/>
    <mergeCell ref="G3:G4"/>
    <mergeCell ref="B9:G9"/>
    <mergeCell ref="B11:B13"/>
    <mergeCell ref="C11:D11"/>
    <mergeCell ref="E11:G11"/>
    <mergeCell ref="C12:D13"/>
    <mergeCell ref="E12:F13"/>
    <mergeCell ref="G12:G13"/>
    <mergeCell ref="B17:G17"/>
    <mergeCell ref="B19:B21"/>
    <mergeCell ref="C19:D19"/>
    <mergeCell ref="E19:G19"/>
    <mergeCell ref="M19:M21"/>
    <mergeCell ref="N19:Q19"/>
    <mergeCell ref="R19:W19"/>
    <mergeCell ref="Y19:Y21"/>
    <mergeCell ref="Z19:AC19"/>
    <mergeCell ref="AD19:AG19"/>
    <mergeCell ref="C20:D21"/>
    <mergeCell ref="E20:F21"/>
    <mergeCell ref="G20:G21"/>
    <mergeCell ref="N20:O21"/>
    <mergeCell ref="P20:Q21"/>
    <mergeCell ref="R20:S21"/>
    <mergeCell ref="T20:T21"/>
    <mergeCell ref="U20:V21"/>
    <mergeCell ref="W20:W21"/>
    <mergeCell ref="Z20:AA21"/>
    <mergeCell ref="AB20:AC21"/>
    <mergeCell ref="AD20:AE21"/>
    <mergeCell ref="AF20:AG21"/>
    <mergeCell ref="B26:G26"/>
    <mergeCell ref="M26:W26"/>
    <mergeCell ref="Y26:AG26"/>
    <mergeCell ref="B28:B30"/>
    <mergeCell ref="C28:D28"/>
    <mergeCell ref="E28:G28"/>
    <mergeCell ref="C29:D30"/>
    <mergeCell ref="E29:F30"/>
    <mergeCell ref="G29:G30"/>
    <mergeCell ref="I47:L47"/>
    <mergeCell ref="B35:B37"/>
    <mergeCell ref="C35:D35"/>
    <mergeCell ref="E35:G35"/>
    <mergeCell ref="C36:D37"/>
    <mergeCell ref="E36:F37"/>
    <mergeCell ref="G36:G37"/>
  </mergeCells>
  <printOptions/>
  <pageMargins left="0.75" right="0.75" top="1" bottom="1" header="0.5" footer="0.5"/>
  <pageSetup fitToHeight="1" fitToWidth="1" horizontalDpi="600" verticalDpi="600" orientation="landscape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21.00390625" style="3" customWidth="1"/>
    <col min="3" max="3" width="8.7109375" style="26" customWidth="1"/>
    <col min="4" max="6" width="8.7109375" style="3" customWidth="1"/>
    <col min="7" max="7" width="10.7109375" style="3" customWidth="1"/>
    <col min="8" max="8" width="9.140625" style="3" customWidth="1"/>
    <col min="9" max="9" width="19.7109375" style="3" customWidth="1"/>
    <col min="10" max="12" width="10.7109375" style="3" customWidth="1"/>
    <col min="13" max="13" width="13.7109375" style="3" customWidth="1"/>
    <col min="14" max="14" width="8.28125" style="3" customWidth="1"/>
    <col min="15" max="15" width="5.7109375" style="3" customWidth="1"/>
    <col min="16" max="16" width="8.28125" style="3" customWidth="1"/>
    <col min="17" max="17" width="5.7109375" style="3" customWidth="1"/>
    <col min="18" max="18" width="8.28125" style="3" customWidth="1"/>
    <col min="19" max="19" width="5.7109375" style="3" customWidth="1"/>
    <col min="20" max="20" width="9.57421875" style="3" bestFit="1" customWidth="1"/>
    <col min="21" max="21" width="8.28125" style="3" customWidth="1"/>
    <col min="22" max="22" width="5.7109375" style="3" customWidth="1"/>
    <col min="23" max="23" width="9.57421875" style="3" bestFit="1" customWidth="1"/>
    <col min="24" max="24" width="9.140625" style="3" customWidth="1"/>
    <col min="25" max="25" width="16.7109375" style="3" customWidth="1"/>
    <col min="26" max="26" width="8.28125" style="3" customWidth="1"/>
    <col min="27" max="27" width="5.7109375" style="3" customWidth="1"/>
    <col min="28" max="28" width="8.28125" style="3" customWidth="1"/>
    <col min="29" max="29" width="5.7109375" style="3" customWidth="1"/>
    <col min="30" max="30" width="8.28125" style="3" customWidth="1"/>
    <col min="31" max="31" width="5.7109375" style="3" customWidth="1"/>
    <col min="32" max="32" width="8.28125" style="3" customWidth="1"/>
    <col min="33" max="33" width="5.7109375" style="3" customWidth="1"/>
    <col min="34" max="16384" width="9.140625" style="3" customWidth="1"/>
  </cols>
  <sheetData>
    <row r="2" spans="2:7" ht="24.75" customHeight="1">
      <c r="B2" s="84" t="s">
        <v>0</v>
      </c>
      <c r="C2" s="63" t="s">
        <v>59</v>
      </c>
      <c r="D2" s="64"/>
      <c r="E2" s="65" t="s">
        <v>69</v>
      </c>
      <c r="F2" s="66"/>
      <c r="G2" s="66"/>
    </row>
    <row r="3" spans="2:7" ht="13.5" customHeight="1">
      <c r="B3" s="61"/>
      <c r="C3" s="67" t="s">
        <v>5</v>
      </c>
      <c r="D3" s="68"/>
      <c r="E3" s="67" t="str">
        <f>C3</f>
        <v>Antal
sökande</v>
      </c>
      <c r="F3" s="68"/>
      <c r="G3" s="71" t="s">
        <v>4</v>
      </c>
    </row>
    <row r="4" spans="2:7" ht="13.5" customHeight="1">
      <c r="B4" s="62"/>
      <c r="C4" s="69"/>
      <c r="D4" s="70"/>
      <c r="E4" s="69"/>
      <c r="F4" s="70"/>
      <c r="G4" s="72"/>
    </row>
    <row r="5" spans="2:7" ht="13.5" customHeight="1">
      <c r="B5" s="8" t="s">
        <v>8</v>
      </c>
      <c r="C5" s="40" t="s">
        <v>65</v>
      </c>
      <c r="D5" s="37" t="str">
        <f>"("&amp;IF(OR(C5=0,T(C5)&lt;&gt;""),0,ROUND((C5/C8)*100,0))&amp;"%)"</f>
        <v>(0%)</v>
      </c>
      <c r="E5" s="40" t="s">
        <v>65</v>
      </c>
      <c r="F5" s="37" t="str">
        <f>"("&amp;IF(OR(E5=0,T(E5)&lt;&gt;""),0,ROUND((E5/E8)*100,0))&amp;"%)"</f>
        <v>(0%)</v>
      </c>
      <c r="G5" s="7" t="str">
        <f>IF(OR(C5=0,E5=0,T(C5)&lt;&gt;"",T(E5)&lt;&gt;""),"±"&amp;0,IF(SIGN(((C5-E5)/E5))=1,"+",IF(SIGN(((C5-E5)/E5))=0,"±",""))&amp;ROUND(((C5-E5)/E5)*100,0))&amp;"%"</f>
        <v>±0%</v>
      </c>
    </row>
    <row r="6" spans="2:7" ht="13.5" customHeight="1">
      <c r="B6" s="11" t="s">
        <v>9</v>
      </c>
      <c r="C6" s="40" t="str">
        <f>C5</f>
        <v>I/U</v>
      </c>
      <c r="D6" s="37" t="str">
        <f>"("&amp;IF(OR(C6=0,T(C6)&lt;&gt;""),0,ROUND((C6/C8)*100,0))&amp;"%)"</f>
        <v>(0%)</v>
      </c>
      <c r="E6" s="40" t="s">
        <v>65</v>
      </c>
      <c r="F6" s="37" t="str">
        <f>"("&amp;IF(OR(E6=0,T(E6)&lt;&gt;""),0,ROUND((E6/E8)*100,0))&amp;"%)"</f>
        <v>(0%)</v>
      </c>
      <c r="G6" s="7" t="str">
        <f>IF(OR(C6=0,E6=0,T(C6)&lt;&gt;"",T(E6)&lt;&gt;""),"±"&amp;0,IF(SIGN(((C6-E6)/E6))=1,"+",IF(SIGN(((C6-E6)/E6))=0,"±",""))&amp;ROUND(((C6-E6)/E6)*100,0))&amp;"%"</f>
        <v>±0%</v>
      </c>
    </row>
    <row r="7" spans="2:7" ht="13.5" customHeight="1">
      <c r="B7" s="11" t="s">
        <v>10</v>
      </c>
      <c r="C7" s="40" t="str">
        <f>C5</f>
        <v>I/U</v>
      </c>
      <c r="D7" s="37" t="str">
        <f>"("&amp;IF(OR(C7=0,T(C7)&lt;&gt;""),0,ROUND((C7/C8)*100,0))&amp;"%)"</f>
        <v>(0%)</v>
      </c>
      <c r="E7" s="40" t="s">
        <v>65</v>
      </c>
      <c r="F7" s="37" t="str">
        <f>"("&amp;IF(OR(E7=0,T(E7)&lt;&gt;""),0,ROUND((E7/E8)*100,0))&amp;"%)"</f>
        <v>(0%)</v>
      </c>
      <c r="G7" s="7" t="str">
        <f>IF(OR(C7=0,E7=0,T(C7)&lt;&gt;"",T(E7)&lt;&gt;""),"±"&amp;0,IF(SIGN(((C7-E7)/E7))=1,"+",IF(SIGN(((C7-E7)/E7))=0,"±",""))&amp;ROUND(((C7-E7)/E7)*100,0))&amp;"%"</f>
        <v>±0%</v>
      </c>
    </row>
    <row r="8" spans="2:7" s="16" customFormat="1" ht="19.5" customHeight="1">
      <c r="B8" s="12" t="s">
        <v>11</v>
      </c>
      <c r="C8" s="42">
        <f>INDEX(Allt,MATCH(C2,Antagningsomgång,0),2)</f>
        <v>120277</v>
      </c>
      <c r="D8" s="38" t="str">
        <f>"("&amp;IF(OR(C8=0,T(C8)&lt;&gt;""),0,ROUND((C8/C8)*100,0))&amp;"%)"</f>
        <v>(100%)</v>
      </c>
      <c r="E8" s="42">
        <f>IF(E2="Ingen tidigare
jämförbar termin",0,INDEX(Allt,MATCH(E2,Antagningsomgång,0),2))</f>
        <v>118798</v>
      </c>
      <c r="F8" s="38" t="str">
        <f>"("&amp;IF(OR(E8=0,T(E8)&lt;&gt;""),0,ROUND((E8/E8)*100,0))&amp;"%)"</f>
        <v>(100%)</v>
      </c>
      <c r="G8" s="46" t="str">
        <f>IF(OR(C8=0,E8=0,T(C8)&lt;&gt;"",T(E8)&lt;&gt;""),"±"&amp;0,IF(SIGN(((C8-E8)/E8))=1,"+",IF(SIGN(((C8-E8)/E8))=0,"±",""))&amp;ROUND(((C8-E8)/E8)*100,0))&amp;"%"</f>
        <v>+1%</v>
      </c>
    </row>
    <row r="9" spans="2:7" s="16" customFormat="1" ht="24.75" customHeight="1">
      <c r="B9" s="57" t="s">
        <v>66</v>
      </c>
      <c r="C9" s="58"/>
      <c r="D9" s="58"/>
      <c r="E9" s="58"/>
      <c r="F9" s="58"/>
      <c r="G9" s="59"/>
    </row>
    <row r="10" spans="2:7" s="16" customFormat="1" ht="18" customHeight="1">
      <c r="B10" s="17"/>
      <c r="C10" s="43"/>
      <c r="D10" s="19"/>
      <c r="E10" s="18"/>
      <c r="F10" s="19"/>
      <c r="G10" s="20"/>
    </row>
    <row r="11" spans="2:7" ht="24.75" customHeight="1">
      <c r="B11" s="60" t="s">
        <v>48</v>
      </c>
      <c r="C11" s="63" t="str">
        <f>C2</f>
        <v>HT2005</v>
      </c>
      <c r="D11" s="64"/>
      <c r="E11" s="65" t="str">
        <f>E2</f>
        <v>HT2004</v>
      </c>
      <c r="F11" s="66"/>
      <c r="G11" s="66"/>
    </row>
    <row r="12" spans="2:10" ht="13.5" customHeight="1">
      <c r="B12" s="61"/>
      <c r="C12" s="67" t="str">
        <f>C3</f>
        <v>Antal
sökande</v>
      </c>
      <c r="D12" s="68"/>
      <c r="E12" s="67" t="str">
        <f>C3</f>
        <v>Antal
sökande</v>
      </c>
      <c r="F12" s="68"/>
      <c r="G12" s="71" t="str">
        <f>G3</f>
        <v>Förändring</v>
      </c>
      <c r="J12" s="23"/>
    </row>
    <row r="13" spans="2:10" ht="13.5" customHeight="1">
      <c r="B13" s="62"/>
      <c r="C13" s="69"/>
      <c r="D13" s="70"/>
      <c r="E13" s="69"/>
      <c r="F13" s="70"/>
      <c r="G13" s="72"/>
      <c r="J13" s="23"/>
    </row>
    <row r="14" spans="2:7" ht="13.5" customHeight="1">
      <c r="B14" s="5" t="s">
        <v>12</v>
      </c>
      <c r="C14" s="41">
        <f>INDEX(Allt,MATCH(C2,Antagningsomgång,0),6)</f>
        <v>71179</v>
      </c>
      <c r="D14" s="10" t="str">
        <f>"("&amp;IF(C14=0,0,ROUND((C14/C16)*100,0))&amp;"%)"</f>
        <v>(59%)</v>
      </c>
      <c r="E14" s="9">
        <f>IF(E2="Ingen tidigare
jämförbar termin",0,INDEX(Allt,MATCH(E2,Antagningsomgång,0),6))</f>
        <v>71107</v>
      </c>
      <c r="F14" s="10" t="str">
        <f>"("&amp;IF(E14=0,0,ROUND((E14/E16)*100,0))&amp;"%)"</f>
        <v>(60%)</v>
      </c>
      <c r="G14" s="7" t="str">
        <f>IF(OR(C14=0,E14=0),"±"&amp;0,IF(SIGN(((C14-E14)/E14))=1,"+",IF(SIGN(((C14-E14)/E14))=0,"±",""))&amp;ROUND(((C14-E14)/E14)*100,0))&amp;"%"</f>
        <v>+0%</v>
      </c>
    </row>
    <row r="15" spans="2:9" ht="13.5" customHeight="1">
      <c r="B15" s="5" t="s">
        <v>13</v>
      </c>
      <c r="C15" s="41">
        <f>INDEX(Allt,MATCH(C2,Antagningsomgång,0),7)</f>
        <v>49098</v>
      </c>
      <c r="D15" s="10" t="str">
        <f>"("&amp;IF(C15=0,0,ROUND((C15/C16)*100,0))&amp;"%)"</f>
        <v>(41%)</v>
      </c>
      <c r="E15" s="6">
        <f>IF(E2="Ingen tidigare
jämförbar termin",0,INDEX(Allt,MATCH(E2,Antagningsomgång,0),7))</f>
        <v>47691</v>
      </c>
      <c r="F15" s="10" t="str">
        <f>"("&amp;IF(E15=0,0,ROUND((E15/E16)*100,0))&amp;"%)"</f>
        <v>(40%)</v>
      </c>
      <c r="G15" s="7" t="str">
        <f>IF(OR(C15=0,E15=0),"±"&amp;0,IF(SIGN(((C15-E15)/E15))=1,"+",IF(SIGN(((C15-E15)/E15))=0,"±",""))&amp;ROUND(((C15-E15)/E15)*100,0))&amp;"%"</f>
        <v>+3%</v>
      </c>
      <c r="I15" s="21"/>
    </row>
    <row r="16" spans="2:7" s="16" customFormat="1" ht="19.5" customHeight="1">
      <c r="B16" s="12" t="s">
        <v>11</v>
      </c>
      <c r="C16" s="42">
        <f>SUM(C14:C15)</f>
        <v>120277</v>
      </c>
      <c r="D16" s="14" t="str">
        <f>"("&amp;IF(C16=0,0,ROUND((C16/C16)*100,0))&amp;"%)"</f>
        <v>(100%)</v>
      </c>
      <c r="E16" s="13">
        <f>SUM(E14:E15)</f>
        <v>118798</v>
      </c>
      <c r="F16" s="14" t="str">
        <f>"("&amp;IF(E16=0,0,ROUND((E16/E16)*100,0))&amp;"%)"</f>
        <v>(100%)</v>
      </c>
      <c r="G16" s="15" t="str">
        <f>IF(OR(C16=0,E16=0),"±"&amp;0,IF(SIGN(((C16-E16)/E16))=1,"+",IF(SIGN(((C16-E16)/E16))=0,"±",""))&amp;ROUND(((C16-E16)/E16)*100,0))&amp;"%"</f>
        <v>+1%</v>
      </c>
    </row>
    <row r="17" spans="2:7" s="16" customFormat="1" ht="24.75" customHeight="1">
      <c r="B17" s="57" t="s">
        <v>67</v>
      </c>
      <c r="C17" s="58"/>
      <c r="D17" s="58"/>
      <c r="E17" s="58"/>
      <c r="F17" s="58"/>
      <c r="G17" s="59"/>
    </row>
    <row r="18" spans="2:7" s="16" customFormat="1" ht="18" customHeight="1">
      <c r="B18" s="17"/>
      <c r="C18" s="43"/>
      <c r="D18" s="19"/>
      <c r="E18" s="18"/>
      <c r="F18" s="19"/>
      <c r="G18" s="20"/>
    </row>
    <row r="19" spans="2:33" ht="24.75" customHeight="1">
      <c r="B19" s="84" t="s">
        <v>49</v>
      </c>
      <c r="C19" s="63" t="str">
        <f>C2</f>
        <v>HT2005</v>
      </c>
      <c r="D19" s="64"/>
      <c r="E19" s="65" t="str">
        <f>E2</f>
        <v>HT2004</v>
      </c>
      <c r="F19" s="66"/>
      <c r="G19" s="66"/>
      <c r="M19" s="60" t="s">
        <v>50</v>
      </c>
      <c r="N19" s="82" t="str">
        <f>C2</f>
        <v>HT2005</v>
      </c>
      <c r="O19" s="83"/>
      <c r="P19" s="83"/>
      <c r="Q19" s="63"/>
      <c r="R19" s="75" t="str">
        <f>E2</f>
        <v>HT2004</v>
      </c>
      <c r="S19" s="78"/>
      <c r="T19" s="78"/>
      <c r="U19" s="78"/>
      <c r="V19" s="78"/>
      <c r="W19" s="79"/>
      <c r="Y19" s="60" t="s">
        <v>50</v>
      </c>
      <c r="Z19" s="82" t="str">
        <f>C2</f>
        <v>HT2005</v>
      </c>
      <c r="AA19" s="83"/>
      <c r="AB19" s="83"/>
      <c r="AC19" s="63"/>
      <c r="AD19" s="75" t="str">
        <f>E2</f>
        <v>HT2004</v>
      </c>
      <c r="AE19" s="78"/>
      <c r="AF19" s="78"/>
      <c r="AG19" s="79"/>
    </row>
    <row r="20" spans="2:33" ht="13.5" customHeight="1">
      <c r="B20" s="61"/>
      <c r="C20" s="67" t="str">
        <f>C3</f>
        <v>Antal
sökande</v>
      </c>
      <c r="D20" s="68"/>
      <c r="E20" s="67" t="str">
        <f>C3</f>
        <v>Antal
sökande</v>
      </c>
      <c r="F20" s="68"/>
      <c r="G20" s="71" t="str">
        <f>G3</f>
        <v>Förändring</v>
      </c>
      <c r="M20" s="80"/>
      <c r="N20" s="67" t="s">
        <v>51</v>
      </c>
      <c r="O20" s="68"/>
      <c r="P20" s="67" t="s">
        <v>52</v>
      </c>
      <c r="Q20" s="68"/>
      <c r="R20" s="67" t="str">
        <f>N20</f>
        <v>Antal sökande
kvinnor</v>
      </c>
      <c r="S20" s="76"/>
      <c r="T20" s="55" t="str">
        <f>G3</f>
        <v>Förändring</v>
      </c>
      <c r="U20" s="67" t="str">
        <f>P20</f>
        <v>Antal sökande
män</v>
      </c>
      <c r="V20" s="76"/>
      <c r="W20" s="55" t="str">
        <f>G3</f>
        <v>Förändring</v>
      </c>
      <c r="Y20" s="80"/>
      <c r="Z20" s="67" t="str">
        <f>N20</f>
        <v>Antal sökande
kvinnor</v>
      </c>
      <c r="AA20" s="68"/>
      <c r="AB20" s="67" t="str">
        <f>P20</f>
        <v>Antal sökande
män</v>
      </c>
      <c r="AC20" s="68"/>
      <c r="AD20" s="67" t="str">
        <f>N20</f>
        <v>Antal sökande
kvinnor</v>
      </c>
      <c r="AE20" s="76"/>
      <c r="AF20" s="67" t="str">
        <f>P20</f>
        <v>Antal sökande
män</v>
      </c>
      <c r="AG20" s="68"/>
    </row>
    <row r="21" spans="2:33" ht="13.5" customHeight="1">
      <c r="B21" s="62"/>
      <c r="C21" s="69"/>
      <c r="D21" s="70"/>
      <c r="E21" s="69"/>
      <c r="F21" s="70"/>
      <c r="G21" s="72"/>
      <c r="M21" s="81"/>
      <c r="N21" s="69"/>
      <c r="O21" s="70"/>
      <c r="P21" s="69"/>
      <c r="Q21" s="70"/>
      <c r="R21" s="69"/>
      <c r="S21" s="77"/>
      <c r="T21" s="56"/>
      <c r="U21" s="69"/>
      <c r="V21" s="77"/>
      <c r="W21" s="56"/>
      <c r="Y21" s="81"/>
      <c r="Z21" s="69"/>
      <c r="AA21" s="70"/>
      <c r="AB21" s="69"/>
      <c r="AC21" s="70"/>
      <c r="AD21" s="69"/>
      <c r="AE21" s="77"/>
      <c r="AF21" s="69"/>
      <c r="AG21" s="70"/>
    </row>
    <row r="22" spans="2:33" ht="13.5" customHeight="1">
      <c r="B22" s="5" t="s">
        <v>15</v>
      </c>
      <c r="C22" s="41">
        <f>INDEX(Allt,MATCH(C2,Antagningsomgång,0),8)</f>
        <v>83916</v>
      </c>
      <c r="D22" s="10" t="str">
        <f>"("&amp;IF(C22=0,0,ROUND((C22/C25)*100,0))&amp;"%)"</f>
        <v>(70%)</v>
      </c>
      <c r="E22" s="9">
        <f>IF(E2="Ingen tidigare
jämförbar termin",0,INDEX(Allt,MATCH(E2,Antagningsomgång,0),8))</f>
        <v>81638</v>
      </c>
      <c r="F22" s="10" t="str">
        <f>"("&amp;IF(E22=0,0,ROUND((E22/E25)*100,0))&amp;"%)"</f>
        <v>(69%)</v>
      </c>
      <c r="G22" s="7" t="str">
        <f>IF(OR(C22=0,E22=0),"±"&amp;0,IF(SIGN(((C22-E22)/E22))=1,"+",IF(SIGN(((C22-E22)/E22))=0,"±",""))&amp;ROUND(((C22-E22)/E22)*100,0))&amp;"%"</f>
        <v>+3%</v>
      </c>
      <c r="M22" s="5" t="s">
        <v>15</v>
      </c>
      <c r="N22" s="9">
        <f>INDEX(Allt,MATCH(C2,Antagningsomgång,0),11)</f>
        <v>47548</v>
      </c>
      <c r="O22" s="10" t="str">
        <f>"("&amp;IF(N22=0,0,ROUND((N22/(SUM(N25,P25)))*100,0))&amp;"%)"</f>
        <v>(40%)</v>
      </c>
      <c r="P22" s="9">
        <f>INDEX(Allt,MATCH(C2,Antagningsomgång,0),14)</f>
        <v>36368</v>
      </c>
      <c r="Q22" s="27" t="str">
        <f>"("&amp;IF(P22=0,0,ROUND((P22/(SUM(N25,P25)))*100,0))&amp;"%)"</f>
        <v>(30%)</v>
      </c>
      <c r="R22" s="9">
        <f>IF(E2="Ingen tidigare
jämförbar termin",0,INDEX(Allt,MATCH(E2,Antagningsomgång,0),11))</f>
        <v>46782</v>
      </c>
      <c r="S22" s="29" t="str">
        <f>"("&amp;IF(R22=0,0,ROUND((R22/(SUM(R25,U25)))*100,0))&amp;"%)"</f>
        <v>(39%)</v>
      </c>
      <c r="T22" s="31" t="str">
        <f>IF(OR(N22=0,R22=0),"±"&amp;0,IF(SIGN(((N22-R22)/R22))=1,"+",IF(SIGN(((N22-R22)/R22))=0,"±",""))&amp;ROUND(((N22-R22)/R22)*100,0))&amp;"%"</f>
        <v>+2%</v>
      </c>
      <c r="U22" s="9">
        <f>IF(E2="Ingen tidigare
jämförbar termin",0,INDEX(Allt,MATCH(E2,Antagningsomgång,0),14))</f>
        <v>34856</v>
      </c>
      <c r="V22" s="27" t="str">
        <f>"("&amp;IF(U22=0,0,ROUND((U22/(SUM(R25,U25)))*100,0))&amp;"%)"</f>
        <v>(29%)</v>
      </c>
      <c r="W22" s="31" t="str">
        <f>IF(OR(P22=0,U22=0),"±"&amp;0,IF(SIGN(((P22-U22)/U22))=1,"+",IF(SIGN(((P22-U22)/U22))=0,"±",""))&amp;ROUND(((P22-U22)/U22)*100,0))&amp;"%"</f>
        <v>+4%</v>
      </c>
      <c r="Y22" s="5" t="s">
        <v>15</v>
      </c>
      <c r="Z22" s="9">
        <f>INDEX(Allt,MATCH(C2,Antagningsomgång,0),11)</f>
        <v>47548</v>
      </c>
      <c r="AA22" s="10" t="str">
        <f>"("&amp;IF(Z22=0,0,ROUND((Z22/(SUM(Z25,AB25)))*100,0))&amp;"%)"</f>
        <v>(40%)</v>
      </c>
      <c r="AB22" s="9">
        <f>INDEX(Allt,MATCH(C2,Antagningsomgång,0),14)</f>
        <v>36368</v>
      </c>
      <c r="AC22" s="27" t="str">
        <f>"("&amp;IF(AB22=0,0,ROUND((AB22/(SUM(Z25,AB25)))*100,0))&amp;"%)"</f>
        <v>(30%)</v>
      </c>
      <c r="AD22" s="9">
        <f>IF(E2="Ingen tidigare
jämförbar termin",0,INDEX(Allt,MATCH(E2,Antagningsomgång,0),11))</f>
        <v>46782</v>
      </c>
      <c r="AE22" s="29" t="str">
        <f>"("&amp;IF(AD22=0,0,ROUND((AD22/(SUM(AD25,AF25)))*100,0))&amp;"%)"</f>
        <v>(39%)</v>
      </c>
      <c r="AF22" s="9">
        <f>IF(E2="Ingen tidigare
jämförbar termin",0,INDEX(Allt,MATCH(E2,Antagningsomgång,0),14))</f>
        <v>34856</v>
      </c>
      <c r="AG22" s="10" t="str">
        <f>"("&amp;IF(AF22=0,0,ROUND((AF22/(SUM(AD25,AF25)))*100,0))&amp;"%)"</f>
        <v>(29%)</v>
      </c>
    </row>
    <row r="23" spans="2:33" ht="13.5" customHeight="1">
      <c r="B23" s="5" t="s">
        <v>16</v>
      </c>
      <c r="C23" s="41">
        <f>INDEX(Allt,MATCH(C2,Antagningsomgång,0),9)</f>
        <v>25725</v>
      </c>
      <c r="D23" s="10" t="str">
        <f>"("&amp;IF(C23=0,0,ROUND((C23/C25)*100,0))&amp;"%)"</f>
        <v>(21%)</v>
      </c>
      <c r="E23" s="6">
        <f>IF(E2="Ingen tidigare
jämförbar termin",0,INDEX(Allt,MATCH(E2,Antagningsomgång,0),9))</f>
        <v>26063</v>
      </c>
      <c r="F23" s="10" t="str">
        <f>"("&amp;IF(E23=0,0,ROUND((E23/E25)*100,0))&amp;"%)"</f>
        <v>(22%)</v>
      </c>
      <c r="G23" s="7" t="str">
        <f>IF(OR(C23=0,E23=0),"±"&amp;0,IF(SIGN(((C23-E23)/E23))=1,"+",IF(SIGN(((C23-E23)/E23))=0,"±",""))&amp;ROUND(((C23-E23)/E23)*100,0))&amp;"%"</f>
        <v>-1%</v>
      </c>
      <c r="M23" s="5" t="s">
        <v>16</v>
      </c>
      <c r="N23" s="9">
        <f>INDEX(Allt,MATCH(C2,Antagningsomgång,0),12)</f>
        <v>15988</v>
      </c>
      <c r="O23" s="10" t="str">
        <f>"("&amp;IF(N23=0,0,ROUND((N23/(SUM(N25,P25)))*100,0))&amp;"%)"</f>
        <v>(13%)</v>
      </c>
      <c r="P23" s="6">
        <f>INDEX(Allt,MATCH(C2,Antagningsomgång,0),15)</f>
        <v>9737</v>
      </c>
      <c r="Q23" s="27" t="str">
        <f>"("&amp;IF(P23=0,0,ROUND((P23/(SUM(N25,P25)))*100,0))&amp;"%)"</f>
        <v>(8%)</v>
      </c>
      <c r="R23" s="9">
        <f>IF(E2="Ingen tidigare
jämförbar termin",0,INDEX(Allt,MATCH(E2,Antagningsomgång,0),12))</f>
        <v>16291</v>
      </c>
      <c r="S23" s="29" t="str">
        <f>"("&amp;IF(R23=0,0,ROUND((R23/(SUM(R25,U25)))*100,0))&amp;"%)"</f>
        <v>(14%)</v>
      </c>
      <c r="T23" s="31" t="str">
        <f>IF(OR(N23=0,R23=0),"±"&amp;0,IF(SIGN(((N23-R23)/R23))=1,"+",IF(SIGN(((N23-R23)/R23))=0,"±",""))&amp;ROUND(((N23-R23)/R23)*100,0))&amp;"%"</f>
        <v>-2%</v>
      </c>
      <c r="U23" s="6">
        <f>IF(E2="Ingen tidigare
jämförbar termin",0,INDEX(Allt,MATCH(E2,Antagningsomgång,0),15))</f>
        <v>9772</v>
      </c>
      <c r="V23" s="27" t="str">
        <f>"("&amp;IF(U23=0,0,ROUND((U23/(SUM(R25,U25)))*100,0))&amp;"%)"</f>
        <v>(8%)</v>
      </c>
      <c r="W23" s="31" t="str">
        <f>IF(OR(P23=0,U23=0),"±"&amp;0,IF(SIGN(((P23-U23)/U23))=1,"+",IF(SIGN(((P23-U23)/U23))=0,"±",""))&amp;ROUND(((P23-U23)/U23)*100,0))&amp;"%"</f>
        <v>0%</v>
      </c>
      <c r="Y23" s="5" t="s">
        <v>16</v>
      </c>
      <c r="Z23" s="9">
        <f>INDEX(Allt,MATCH(C2,Antagningsomgång,0),12)</f>
        <v>15988</v>
      </c>
      <c r="AA23" s="10" t="str">
        <f>"("&amp;IF(Z23=0,0,ROUND((Z23/(SUM(Z25,AB25)))*100,0))&amp;"%)"</f>
        <v>(13%)</v>
      </c>
      <c r="AB23" s="6">
        <f>INDEX(Allt,MATCH(C2,Antagningsomgång,0),15)</f>
        <v>9737</v>
      </c>
      <c r="AC23" s="27" t="str">
        <f>"("&amp;IF(AB23=0,0,ROUND((AB23/(SUM(Z25,AB25)))*100,0))&amp;"%)"</f>
        <v>(8%)</v>
      </c>
      <c r="AD23" s="9">
        <f>IF(E2="Ingen tidigare
jämförbar termin",0,INDEX(Allt,MATCH(E2,Antagningsomgång,0),12))</f>
        <v>16291</v>
      </c>
      <c r="AE23" s="29" t="str">
        <f>"("&amp;IF(AD23=0,0,ROUND((AD23/(SUM(AD25,AF25)))*100,0))&amp;"%)"</f>
        <v>(14%)</v>
      </c>
      <c r="AF23" s="6">
        <f>IF(E2="Ingen tidigare
jämförbar termin",0,INDEX(Allt,MATCH(E2,Antagningsomgång,0),15))</f>
        <v>9772</v>
      </c>
      <c r="AG23" s="10" t="str">
        <f>"("&amp;IF(AF23=0,0,ROUND((AF23/(SUM(AD25,AF25)))*100,0))&amp;"%)"</f>
        <v>(8%)</v>
      </c>
    </row>
    <row r="24" spans="2:33" ht="13.5" customHeight="1">
      <c r="B24" s="5" t="s">
        <v>17</v>
      </c>
      <c r="C24" s="41">
        <f>INDEX(Allt,MATCH(C2,Antagningsomgång,0),10)</f>
        <v>10636</v>
      </c>
      <c r="D24" s="10" t="str">
        <f>"("&amp;IF(C24=0,0,ROUND((C24/C25)*100,0))&amp;"%)"</f>
        <v>(9%)</v>
      </c>
      <c r="E24" s="6">
        <f>IF(E2="Ingen tidigare
jämförbar termin",0,INDEX(Allt,MATCH(E2,Antagningsomgång,0),10))</f>
        <v>11097</v>
      </c>
      <c r="F24" s="10" t="str">
        <f>"("&amp;IF(E24=0,0,ROUND((E24/E25)*100,0))&amp;"%)"</f>
        <v>(9%)</v>
      </c>
      <c r="G24" s="7" t="str">
        <f>IF(OR(C24=0,E24=0),"±"&amp;0,IF(SIGN(((C24-E24)/E24))=1,"+",IF(SIGN(((C24-E24)/E24))=0,"±",""))&amp;ROUND(((C24-E24)/E24)*100,0))&amp;"%"</f>
        <v>-4%</v>
      </c>
      <c r="M24" s="5" t="s">
        <v>17</v>
      </c>
      <c r="N24" s="9">
        <f>INDEX(Allt,MATCH(C2,Antagningsomgång,0),13)</f>
        <v>7643</v>
      </c>
      <c r="O24" s="10" t="str">
        <f>"("&amp;IF(N24=0,0,ROUND((N24/(SUM(N25,P25)))*100,0))&amp;"%)"</f>
        <v>(6%)</v>
      </c>
      <c r="P24" s="6">
        <f>INDEX(Allt,MATCH(C2,Antagningsomgång,0),16)</f>
        <v>2993</v>
      </c>
      <c r="Q24" s="27" t="str">
        <f>"("&amp;IF(P24=0,0,ROUND((P24/(SUM(N25,P25)))*100,0))&amp;"%)"</f>
        <v>(2%)</v>
      </c>
      <c r="R24" s="9">
        <f>IF(E2="Ingen tidigare
jämförbar termin",0,INDEX(Allt,MATCH(E2,Antagningsomgång,0),13))</f>
        <v>8034</v>
      </c>
      <c r="S24" s="29" t="str">
        <f>"("&amp;IF(R24=0,0,ROUND((R24/(SUM(R25,U25)))*100,0))&amp;"%)"</f>
        <v>(7%)</v>
      </c>
      <c r="T24" s="31" t="str">
        <f>IF(OR(N24=0,R24=0),"±"&amp;0,IF(SIGN(((N24-R24)/R24))=1,"+",IF(SIGN(((N24-R24)/R24))=0,"±",""))&amp;ROUND(((N24-R24)/R24)*100,0))&amp;"%"</f>
        <v>-5%</v>
      </c>
      <c r="U24" s="6">
        <f>IF(E2="Ingen tidigare
jämförbar termin",0,INDEX(Allt,MATCH(E2,Antagningsomgång,0),16))</f>
        <v>3063</v>
      </c>
      <c r="V24" s="27" t="str">
        <f>"("&amp;IF(U24=0,0,ROUND((U24/(SUM(R25,U25)))*100,0))&amp;"%)"</f>
        <v>(3%)</v>
      </c>
      <c r="W24" s="31" t="str">
        <f>IF(OR(P24=0,U24=0),"±"&amp;0,IF(SIGN(((P24-U24)/U24))=1,"+",IF(SIGN(((P24-U24)/U24))=0,"±",""))&amp;ROUND(((P24-U24)/U24)*100,0))&amp;"%"</f>
        <v>-2%</v>
      </c>
      <c r="Y24" s="5" t="s">
        <v>17</v>
      </c>
      <c r="Z24" s="9">
        <f>INDEX(Allt,MATCH(C2,Antagningsomgång,0),13)</f>
        <v>7643</v>
      </c>
      <c r="AA24" s="10" t="str">
        <f>"("&amp;IF(Z24=0,0,ROUND((Z24/(SUM(Z25,AB25)))*100,0))&amp;"%)"</f>
        <v>(6%)</v>
      </c>
      <c r="AB24" s="6">
        <f>INDEX(Allt,MATCH(C2,Antagningsomgång,0),16)</f>
        <v>2993</v>
      </c>
      <c r="AC24" s="27" t="str">
        <f>"("&amp;IF(AB24=0,0,ROUND((AB24/(SUM(Z25,AB25)))*100,0))&amp;"%)"</f>
        <v>(2%)</v>
      </c>
      <c r="AD24" s="9">
        <f>IF(E2="Ingen tidigare
jämförbar termin",0,INDEX(Allt,MATCH(E2,Antagningsomgång,0),13))</f>
        <v>8034</v>
      </c>
      <c r="AE24" s="29" t="str">
        <f>"("&amp;IF(AD24=0,0,ROUND((AD24/(SUM(AD25,AF25)))*100,0))&amp;"%)"</f>
        <v>(7%)</v>
      </c>
      <c r="AF24" s="6">
        <f>IF(E2="Ingen tidigare
jämförbar termin",0,INDEX(Allt,MATCH(E2,Antagningsomgång,0),16))</f>
        <v>3063</v>
      </c>
      <c r="AG24" s="10" t="str">
        <f>"("&amp;IF(AF24=0,0,ROUND((AF24/(SUM(AD25,AF25)))*100,0))&amp;"%)"</f>
        <v>(3%)</v>
      </c>
    </row>
    <row r="25" spans="2:33" s="16" customFormat="1" ht="19.5" customHeight="1">
      <c r="B25" s="12" t="s">
        <v>11</v>
      </c>
      <c r="C25" s="42">
        <f>SUM(C22:C24)</f>
        <v>120277</v>
      </c>
      <c r="D25" s="14" t="str">
        <f>"("&amp;IF(C25=0,0,ROUND((C25/C25)*100,0))&amp;"%)"</f>
        <v>(100%)</v>
      </c>
      <c r="E25" s="13">
        <f>SUM(E22:E24)</f>
        <v>118798</v>
      </c>
      <c r="F25" s="14" t="str">
        <f>"("&amp;IF(E25=0,0,ROUND((E25/E25)*100,0))&amp;"%)"</f>
        <v>(100%)</v>
      </c>
      <c r="G25" s="15" t="str">
        <f>IF(OR(C25=0,E25=0),"±"&amp;0,IF(SIGN(((C25-E25)/E25))=1,"+",IF(SIGN(((C25-E25)/E25))=0,"±",""))&amp;ROUND(((C25-E25)/E25)*100,0))&amp;"%"</f>
        <v>+1%</v>
      </c>
      <c r="M25" s="12" t="s">
        <v>11</v>
      </c>
      <c r="N25" s="13">
        <f>SUM(N22:N24)</f>
        <v>71179</v>
      </c>
      <c r="O25" s="14" t="str">
        <f>"("&amp;IF(N25=0,0,ROUND((N25/(SUM(N25,P25)))*100,0))&amp;"%)"</f>
        <v>(59%)</v>
      </c>
      <c r="P25" s="13">
        <f>SUM(P22:P24)</f>
        <v>49098</v>
      </c>
      <c r="Q25" s="28" t="str">
        <f>"("&amp;IF(P25=0,0,ROUND((P25/(SUM(N25,P25)))*100,0))&amp;"%)"</f>
        <v>(41%)</v>
      </c>
      <c r="R25" s="13">
        <f>SUM(R22:R24)</f>
        <v>71107</v>
      </c>
      <c r="S25" s="30" t="str">
        <f>"("&amp;IF(R25=0,0,ROUND((R25/(SUM(R25,U25)))*100,0))&amp;"%)"</f>
        <v>(60%)</v>
      </c>
      <c r="T25" s="32" t="str">
        <f>IF(OR(N25=0,R25=0),"±"&amp;0,IF(SIGN(((N25-R25)/R25))=1,"+",IF(SIGN(((N25-R25)/R25))=0,"±",""))&amp;ROUND(((N25-R25)/R25)*100,0))&amp;"%"</f>
        <v>+0%</v>
      </c>
      <c r="U25" s="13">
        <f>SUM(U22:U24)</f>
        <v>47691</v>
      </c>
      <c r="V25" s="28" t="str">
        <f>"("&amp;IF(U25=0,0,ROUND((U25/(SUM(R25,U25)))*100,0))&amp;"%)"</f>
        <v>(40%)</v>
      </c>
      <c r="W25" s="32" t="str">
        <f>IF(OR(P25=0,U25=0),"±"&amp;0,IF(SIGN(((P25-U25)/U25))=1,"+",IF(SIGN(((P25-U25)/U25))=0,"±",""))&amp;ROUND(((P25-U25)/U25)*100,0))&amp;"%"</f>
        <v>+3%</v>
      </c>
      <c r="Y25" s="12" t="s">
        <v>11</v>
      </c>
      <c r="Z25" s="13">
        <f>SUM(Z22:Z24)</f>
        <v>71179</v>
      </c>
      <c r="AA25" s="14" t="str">
        <f>"("&amp;IF(Z25=0,0,ROUND((Z25/(SUM(Z25,AB25)))*100,0))&amp;"%)"</f>
        <v>(59%)</v>
      </c>
      <c r="AB25" s="13">
        <f>SUM(AB22:AB24)</f>
        <v>49098</v>
      </c>
      <c r="AC25" s="28" t="str">
        <f>"("&amp;IF(AB25=0,0,ROUND((AB25/(SUM(Z25,AB25)))*100,0))&amp;"%)"</f>
        <v>(41%)</v>
      </c>
      <c r="AD25" s="13">
        <f>SUM(AD22:AD24)</f>
        <v>71107</v>
      </c>
      <c r="AE25" s="30" t="str">
        <f>"("&amp;IF(AD25=0,0,ROUND((AD25/(SUM(AD25,AF25)))*100,0))&amp;"%)"</f>
        <v>(60%)</v>
      </c>
      <c r="AF25" s="13">
        <f>SUM(AF22:AF24)</f>
        <v>47691</v>
      </c>
      <c r="AG25" s="14" t="str">
        <f>"("&amp;IF(AF25=0,0,ROUND((AF25/(SUM(AD25,AF25)))*100,0))&amp;"%)"</f>
        <v>(40%)</v>
      </c>
    </row>
    <row r="26" spans="2:33" s="16" customFormat="1" ht="24.75" customHeight="1">
      <c r="B26" s="57" t="s">
        <v>68</v>
      </c>
      <c r="C26" s="58"/>
      <c r="D26" s="58"/>
      <c r="E26" s="58"/>
      <c r="F26" s="58"/>
      <c r="G26" s="59"/>
      <c r="M26" s="57" t="s">
        <v>68</v>
      </c>
      <c r="N26" s="58"/>
      <c r="O26" s="58"/>
      <c r="P26" s="58"/>
      <c r="Q26" s="58"/>
      <c r="R26" s="58"/>
      <c r="S26" s="58"/>
      <c r="T26" s="58"/>
      <c r="U26" s="58"/>
      <c r="V26" s="58"/>
      <c r="W26" s="59"/>
      <c r="Y26" s="57" t="str">
        <f>M26</f>
        <v>Ålder vid anmälningstillfället. Uppgift om svenskt personnummer saknas för terminer innan 2006.</v>
      </c>
      <c r="Z26" s="58"/>
      <c r="AA26" s="58"/>
      <c r="AB26" s="58"/>
      <c r="AC26" s="58"/>
      <c r="AD26" s="58"/>
      <c r="AE26" s="58"/>
      <c r="AF26" s="58"/>
      <c r="AG26" s="59"/>
    </row>
    <row r="27" spans="2:7" s="16" customFormat="1" ht="18" customHeight="1">
      <c r="B27" s="22"/>
      <c r="C27" s="44"/>
      <c r="D27" s="22"/>
      <c r="E27" s="22"/>
      <c r="F27" s="22"/>
      <c r="G27" s="22"/>
    </row>
    <row r="28" spans="2:6" ht="24.75" customHeight="1">
      <c r="B28" s="60" t="s">
        <v>19</v>
      </c>
      <c r="C28" s="73" t="str">
        <f>C2</f>
        <v>HT2005</v>
      </c>
      <c r="D28" s="74"/>
      <c r="E28" s="75" t="str">
        <f>E2</f>
        <v>HT2004</v>
      </c>
      <c r="F28" s="74"/>
    </row>
    <row r="29" spans="2:6" ht="13.5" customHeight="1">
      <c r="B29" s="61"/>
      <c r="C29" s="67" t="str">
        <f>C3</f>
        <v>Antal
sökande</v>
      </c>
      <c r="D29" s="68"/>
      <c r="E29" s="67" t="str">
        <f>C3</f>
        <v>Antal
sökande</v>
      </c>
      <c r="F29" s="68"/>
    </row>
    <row r="30" spans="2:6" ht="13.5" customHeight="1">
      <c r="B30" s="62"/>
      <c r="C30" s="69"/>
      <c r="D30" s="70"/>
      <c r="E30" s="69"/>
      <c r="F30" s="70"/>
    </row>
    <row r="31" spans="2:6" ht="13.5" customHeight="1">
      <c r="B31" s="5" t="s">
        <v>21</v>
      </c>
      <c r="C31" s="40" t="s">
        <v>65</v>
      </c>
      <c r="D31" s="37" t="str">
        <f>"("&amp;IF(OR(C31=0,T(C31)&lt;&gt;""),0,ROUND((C31/C33)*100,0))&amp;"%)"</f>
        <v>(0%)</v>
      </c>
      <c r="E31" s="40" t="s">
        <v>65</v>
      </c>
      <c r="F31" s="37" t="str">
        <f>"("&amp;IF(OR(E31=0,T(E31)&lt;&gt;""),0,ROUND((E31/E33)*100,0))&amp;"%)"</f>
        <v>(0%)</v>
      </c>
    </row>
    <row r="32" spans="2:6" ht="13.5" customHeight="1">
      <c r="B32" s="5" t="s">
        <v>22</v>
      </c>
      <c r="C32" s="40" t="s">
        <v>65</v>
      </c>
      <c r="D32" s="37" t="str">
        <f>"("&amp;IF(OR(C32=0,T(C32)&lt;&gt;""),0,ROUND((C32/C33)*100,0))&amp;"%)"</f>
        <v>(0%)</v>
      </c>
      <c r="E32" s="40" t="s">
        <v>65</v>
      </c>
      <c r="F32" s="37" t="str">
        <f>"("&amp;IF(OR(E32=0,T(E32)&lt;&gt;""),0,ROUND((E32/E33)*100,0))&amp;"%)"</f>
        <v>(0%)</v>
      </c>
    </row>
    <row r="33" spans="2:6" s="16" customFormat="1" ht="19.5" customHeight="1">
      <c r="B33" s="12" t="s">
        <v>11</v>
      </c>
      <c r="C33" s="42">
        <f>INDEX(Allt,MATCH(C2,Antagningsomgång,0),2)</f>
        <v>120277</v>
      </c>
      <c r="D33" s="38" t="str">
        <f>"("&amp;IF(OR(C33=0,T(C33)&lt;&gt;""),0,ROUND((C33/C33)*100,0))&amp;"%)"</f>
        <v>(100%)</v>
      </c>
      <c r="E33" s="13">
        <f>IF(E2="Ingen tidigare
jämförbar termin",0,INDEX(Allt,MATCH(E2,Antagningsomgång,0),2))</f>
        <v>118798</v>
      </c>
      <c r="F33" s="38" t="str">
        <f>"("&amp;IF(OR(E33=0,T(E33)&lt;&gt;""),0,ROUND((E33/E33)*100,0))&amp;"%)"</f>
        <v>(100%)</v>
      </c>
    </row>
    <row r="34" spans="2:8" s="16" customFormat="1" ht="24.75" customHeight="1">
      <c r="B34" s="57" t="s">
        <v>67</v>
      </c>
      <c r="C34" s="58"/>
      <c r="D34" s="58"/>
      <c r="E34" s="58"/>
      <c r="F34" s="59"/>
      <c r="G34" s="47"/>
      <c r="H34" s="47"/>
    </row>
    <row r="35" ht="18" customHeight="1"/>
    <row r="36" spans="2:7" ht="24.75" customHeight="1">
      <c r="B36" s="60" t="s">
        <v>32</v>
      </c>
      <c r="C36" s="63" t="str">
        <f>C2</f>
        <v>HT2005</v>
      </c>
      <c r="D36" s="64"/>
      <c r="E36" s="65" t="str">
        <f>E2</f>
        <v>HT2004</v>
      </c>
      <c r="F36" s="66"/>
      <c r="G36" s="66"/>
    </row>
    <row r="37" spans="2:7" ht="13.5" customHeight="1">
      <c r="B37" s="61"/>
      <c r="C37" s="67" t="str">
        <f>C3</f>
        <v>Antal
sökande</v>
      </c>
      <c r="D37" s="68"/>
      <c r="E37" s="67" t="str">
        <f>C3</f>
        <v>Antal
sökande</v>
      </c>
      <c r="F37" s="68"/>
      <c r="G37" s="71" t="str">
        <f>G3</f>
        <v>Förändring</v>
      </c>
    </row>
    <row r="38" spans="2:7" ht="13.5" customHeight="1">
      <c r="B38" s="62"/>
      <c r="C38" s="69"/>
      <c r="D38" s="70"/>
      <c r="E38" s="69"/>
      <c r="F38" s="70"/>
      <c r="G38" s="72"/>
    </row>
    <row r="39" spans="2:7" ht="13.5" customHeight="1">
      <c r="B39" s="8" t="s">
        <v>29</v>
      </c>
      <c r="C39" s="41">
        <f>INDEX(Allt,MATCH(C2,Antagningsomgång,0),19)</f>
        <v>120277</v>
      </c>
      <c r="D39" s="10" t="str">
        <f>"("&amp;IF(C39=0,0,ROUND((C39/C42)*100,0))&amp;"%)"</f>
        <v>(100%)</v>
      </c>
      <c r="E39" s="9">
        <f>IF(E2="Ingen tidigare
jämförbar termin",0,INDEX(Allt,MATCH(E2,Antagningsomgång,0),19))</f>
        <v>118798</v>
      </c>
      <c r="F39" s="10" t="str">
        <f>"("&amp;IF(E39=0,0,ROUND((E39/E42)*100,0))&amp;"%)"</f>
        <v>(100%)</v>
      </c>
      <c r="G39" s="7" t="str">
        <f>IF(OR(C39=0,E39=0),"±"&amp;0,IF(SIGN(((C39-E39)/E39))=1,"+",IF(SIGN(((C39-E39)/E39))=0,"±",""))&amp;ROUND(((C39-E39)/E39)*100,0))&amp;"%"</f>
        <v>+1%</v>
      </c>
    </row>
    <row r="40" spans="2:7" ht="13.5" customHeight="1">
      <c r="B40" s="11" t="s">
        <v>30</v>
      </c>
      <c r="C40" s="45">
        <f>INDEX(Allt,MATCH(C2,Antagningsomgång,0),20)</f>
        <v>0</v>
      </c>
      <c r="D40" s="10" t="str">
        <f>"("&amp;IF(C40=0,0,ROUND((C40/C42)*100,0))&amp;"%)"</f>
        <v>(0%)</v>
      </c>
      <c r="E40" s="6">
        <f>IF(E2="Ingen tidigare
jämförbar termin",0,INDEX(Allt,MATCH(E2,Antagningsomgång,0),20))</f>
        <v>0</v>
      </c>
      <c r="F40" s="10" t="str">
        <f>"("&amp;IF(E40=0,0,ROUND((E40/E42)*100,0))&amp;"%)"</f>
        <v>(0%)</v>
      </c>
      <c r="G40" s="7" t="str">
        <f>IF(OR(C40=0,E40=0),"±"&amp;0,IF(SIGN(((C40-E40)/E40))=1,"+",IF(SIGN(((C40-E40)/E40))=0,"±",""))&amp;ROUND(((C40-E40)/E40)*100,0))&amp;"%"</f>
        <v>±0%</v>
      </c>
    </row>
    <row r="41" spans="2:7" ht="13.5" customHeight="1">
      <c r="B41" s="11" t="s">
        <v>31</v>
      </c>
      <c r="C41" s="45">
        <f>INDEX(Allt,MATCH(C2,Antagningsomgång,0),21)</f>
        <v>0</v>
      </c>
      <c r="D41" s="10" t="str">
        <f>"("&amp;IF(C41=0,0,ROUND((C41/C42)*100,0))&amp;"%)"</f>
        <v>(0%)</v>
      </c>
      <c r="E41" s="6">
        <f>IF(E2="Ingen tidigare
jämförbar termin",0,INDEX(Allt,MATCH(E2,Antagningsomgång,0),21))</f>
        <v>0</v>
      </c>
      <c r="F41" s="10" t="str">
        <f>"("&amp;IF(E41=0,0,ROUND((E41/E42)*100,0))&amp;"%)"</f>
        <v>(0%)</v>
      </c>
      <c r="G41" s="7" t="str">
        <f>IF(OR(C41=0,E41=0),"±"&amp;0,IF(SIGN(((C41-E41)/E41))=1,"+",IF(SIGN(((C41-E41)/E41))=0,"±",""))&amp;ROUND(((C41-E41)/E41)*100,0))&amp;"%"</f>
        <v>±0%</v>
      </c>
    </row>
    <row r="42" spans="2:12" s="16" customFormat="1" ht="19.5" customHeight="1">
      <c r="B42" s="12" t="s">
        <v>11</v>
      </c>
      <c r="C42" s="42">
        <f>SUM(C39:C41)</f>
        <v>120277</v>
      </c>
      <c r="D42" s="14" t="str">
        <f>"("&amp;IF(C42=0,0,ROUND((C42/C42)*100,0))&amp;"%)"</f>
        <v>(100%)</v>
      </c>
      <c r="E42" s="13">
        <f>SUM(E39:E41)</f>
        <v>118798</v>
      </c>
      <c r="F42" s="14" t="str">
        <f>"("&amp;IF(E42=0,0,ROUND((E42/E42)*100,0))&amp;"%)"</f>
        <v>(100%)</v>
      </c>
      <c r="G42" s="15" t="str">
        <f>IF(OR(C42=0,E42=0),"±"&amp;0,IF(SIGN(((C42-E42)/E42))=1,"+",IF(SIGN(((C42-E42)/E42))=0,"±",""))&amp;ROUND(((C42-E42)/E42)*100,0))&amp;"%"</f>
        <v>+1%</v>
      </c>
      <c r="I42" s="3"/>
      <c r="J42" s="3"/>
      <c r="K42" s="3"/>
      <c r="L42" s="3"/>
    </row>
    <row r="43" ht="18" customHeight="1"/>
    <row r="44" spans="9:12" ht="24.75" customHeight="1">
      <c r="I44" s="1" t="s">
        <v>3</v>
      </c>
      <c r="J44" s="4" t="str">
        <f>C2</f>
        <v>HT2005</v>
      </c>
      <c r="K44" s="4" t="str">
        <f>IF(E2="Ingen tidigare
jämförbar termin","I/U",E2)</f>
        <v>HT2004</v>
      </c>
      <c r="L44" s="2" t="str">
        <f>G3</f>
        <v>Förändring</v>
      </c>
    </row>
    <row r="45" spans="9:12" ht="13.5" customHeight="1">
      <c r="I45" s="5" t="s">
        <v>6</v>
      </c>
      <c r="J45" s="6">
        <f>INDEX(Allt,MATCH(C2,Antagningsomgång,0),22)</f>
        <v>0</v>
      </c>
      <c r="K45" s="6">
        <f>INDEX(Allt,MATCH(K44,Antagningsomgång,0),22)</f>
        <v>0</v>
      </c>
      <c r="L45" s="7" t="str">
        <f>IF(OR(J45=0,K45=0),"±"&amp;0,IF(SIGN(((J45-K45)/K45))=1,"+",IF(SIGN(((J45-K45)/K45))=0,"±",""))&amp;ROUND(((J45-K45)/K45)*100,0))&amp;"%"</f>
        <v>±0%</v>
      </c>
    </row>
    <row r="46" spans="9:12" ht="13.5" customHeight="1">
      <c r="I46" s="5" t="s">
        <v>7</v>
      </c>
      <c r="J46" s="6">
        <f>INDEX(Allt,MATCH(C2,Antagningsomgång,0),23)</f>
        <v>1688</v>
      </c>
      <c r="K46" s="6">
        <f>INDEX(Allt,MATCH(K44,Antagningsomgång,0),23)</f>
        <v>1718</v>
      </c>
      <c r="L46" s="7" t="str">
        <f>IF(OR(J46=0,K46=0),"±"&amp;0,IF(SIGN(((J46-K46)/K46))=1,"+",IF(SIGN(((J46-K46)/K46))=0,"±",""))&amp;ROUND(((J46-K46)/K46)*100,0))&amp;"%"</f>
        <v>-2%</v>
      </c>
    </row>
    <row r="47" spans="9:12" ht="19.5" customHeight="1">
      <c r="I47" s="12" t="s">
        <v>11</v>
      </c>
      <c r="J47" s="36">
        <f>SUM(J45:J46)</f>
        <v>1688</v>
      </c>
      <c r="K47" s="36">
        <f>SUM(K45:K46)</f>
        <v>1718</v>
      </c>
      <c r="L47" s="35" t="str">
        <f>IF(OR(J47=0,K47=0),"±"&amp;0,IF(SIGN(((J47-K47)/K47))=1,"+",IF(SIGN(((J47-K47)/K47))=0,"±",""))&amp;ROUND(((J47-K47)/K47)*100,0))&amp;"%"</f>
        <v>-2%</v>
      </c>
    </row>
  </sheetData>
  <sheetProtection/>
  <mergeCells count="51">
    <mergeCell ref="B2:B4"/>
    <mergeCell ref="C2:D2"/>
    <mergeCell ref="E2:G2"/>
    <mergeCell ref="C3:D4"/>
    <mergeCell ref="E3:F4"/>
    <mergeCell ref="G3:G4"/>
    <mergeCell ref="B11:B13"/>
    <mergeCell ref="C11:D11"/>
    <mergeCell ref="E11:G11"/>
    <mergeCell ref="C12:D13"/>
    <mergeCell ref="E12:F13"/>
    <mergeCell ref="B34:F34"/>
    <mergeCell ref="G12:G13"/>
    <mergeCell ref="B19:B21"/>
    <mergeCell ref="C19:D19"/>
    <mergeCell ref="G20:G21"/>
    <mergeCell ref="N20:O21"/>
    <mergeCell ref="P20:Q21"/>
    <mergeCell ref="R20:S21"/>
    <mergeCell ref="E19:G19"/>
    <mergeCell ref="M19:M21"/>
    <mergeCell ref="N19:Q19"/>
    <mergeCell ref="E20:F21"/>
    <mergeCell ref="U20:V21"/>
    <mergeCell ref="W20:W21"/>
    <mergeCell ref="Z20:AA21"/>
    <mergeCell ref="AB20:AC21"/>
    <mergeCell ref="AD20:AE21"/>
    <mergeCell ref="R19:W19"/>
    <mergeCell ref="Y19:Y21"/>
    <mergeCell ref="Z19:AC19"/>
    <mergeCell ref="AD19:AG19"/>
    <mergeCell ref="AF20:AG21"/>
    <mergeCell ref="B26:G26"/>
    <mergeCell ref="M26:W26"/>
    <mergeCell ref="Y26:AG26"/>
    <mergeCell ref="B28:B30"/>
    <mergeCell ref="C28:D28"/>
    <mergeCell ref="E28:F28"/>
    <mergeCell ref="C29:D30"/>
    <mergeCell ref="E29:F30"/>
    <mergeCell ref="T20:T21"/>
    <mergeCell ref="B9:G9"/>
    <mergeCell ref="B36:B38"/>
    <mergeCell ref="C36:D36"/>
    <mergeCell ref="E36:G36"/>
    <mergeCell ref="C37:D38"/>
    <mergeCell ref="E37:F38"/>
    <mergeCell ref="G37:G38"/>
    <mergeCell ref="B17:G17"/>
    <mergeCell ref="C20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G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21.00390625" style="3" customWidth="1"/>
    <col min="3" max="6" width="8.7109375" style="3" customWidth="1"/>
    <col min="7" max="7" width="10.7109375" style="3" customWidth="1"/>
    <col min="8" max="8" width="9.140625" style="3" customWidth="1"/>
    <col min="9" max="9" width="19.7109375" style="3" customWidth="1"/>
    <col min="10" max="12" width="10.7109375" style="3" customWidth="1"/>
    <col min="13" max="13" width="13.7109375" style="3" customWidth="1"/>
    <col min="14" max="14" width="8.28125" style="3" customWidth="1"/>
    <col min="15" max="15" width="5.7109375" style="3" customWidth="1"/>
    <col min="16" max="16" width="8.28125" style="3" customWidth="1"/>
    <col min="17" max="17" width="5.7109375" style="3" customWidth="1"/>
    <col min="18" max="18" width="8.28125" style="3" customWidth="1"/>
    <col min="19" max="19" width="5.7109375" style="3" customWidth="1"/>
    <col min="20" max="20" width="9.57421875" style="3" bestFit="1" customWidth="1"/>
    <col min="21" max="21" width="8.28125" style="3" customWidth="1"/>
    <col min="22" max="22" width="5.7109375" style="3" customWidth="1"/>
    <col min="23" max="23" width="9.57421875" style="3" bestFit="1" customWidth="1"/>
    <col min="24" max="24" width="9.140625" style="3" customWidth="1"/>
    <col min="25" max="25" width="16.7109375" style="3" customWidth="1"/>
    <col min="26" max="26" width="8.28125" style="3" customWidth="1"/>
    <col min="27" max="27" width="5.7109375" style="3" customWidth="1"/>
    <col min="28" max="28" width="8.28125" style="3" customWidth="1"/>
    <col min="29" max="29" width="5.7109375" style="3" customWidth="1"/>
    <col min="30" max="30" width="8.28125" style="3" customWidth="1"/>
    <col min="31" max="31" width="5.7109375" style="3" customWidth="1"/>
    <col min="32" max="32" width="8.28125" style="3" customWidth="1"/>
    <col min="33" max="33" width="5.7109375" style="3" customWidth="1"/>
    <col min="34" max="16384" width="9.140625" style="3" customWidth="1"/>
  </cols>
  <sheetData>
    <row r="2" spans="2:7" ht="24.75" customHeight="1">
      <c r="B2" s="84" t="s">
        <v>0</v>
      </c>
      <c r="C2" s="63" t="s">
        <v>1</v>
      </c>
      <c r="D2" s="64"/>
      <c r="E2" s="65" t="s">
        <v>2</v>
      </c>
      <c r="F2" s="66"/>
      <c r="G2" s="66"/>
    </row>
    <row r="3" spans="2:7" ht="13.5" customHeight="1">
      <c r="B3" s="61"/>
      <c r="C3" s="67" t="s">
        <v>5</v>
      </c>
      <c r="D3" s="68"/>
      <c r="E3" s="67" t="str">
        <f>C3</f>
        <v>Antal
sökande</v>
      </c>
      <c r="F3" s="68"/>
      <c r="G3" s="71" t="s">
        <v>4</v>
      </c>
    </row>
    <row r="4" spans="2:7" ht="13.5" customHeight="1">
      <c r="B4" s="62"/>
      <c r="C4" s="69"/>
      <c r="D4" s="70"/>
      <c r="E4" s="69"/>
      <c r="F4" s="70"/>
      <c r="G4" s="72"/>
    </row>
    <row r="5" spans="2:7" ht="13.5" customHeight="1">
      <c r="B5" s="8" t="s">
        <v>8</v>
      </c>
      <c r="C5" s="9">
        <f>INDEX(Allt,MATCH(C2,Antagningsomgång,0),3)</f>
        <v>277224</v>
      </c>
      <c r="D5" s="37" t="str">
        <f>"("&amp;IF(C5=0,0,ROUND((C5/C8)*100,0))&amp;"%)"</f>
        <v>(95%)</v>
      </c>
      <c r="E5" s="9">
        <f>IF(E2="Ingen tidigare
jämförbar termin",0,INDEX(Allt,MATCH(E2,Antagningsomgång,0),3))</f>
        <v>229501</v>
      </c>
      <c r="F5" s="10" t="str">
        <f>"("&amp;IF(E5=0,0,ROUND((E5/E8)*100,0))&amp;"%)"</f>
        <v>(89%)</v>
      </c>
      <c r="G5" s="7" t="str">
        <f>IF(OR(C5=0,E5=0),"±"&amp;0,IF(SIGN(((C5-E5)/E5))=1,"+",IF(SIGN(((C5-E5)/E5))=0,"±",""))&amp;ROUND(((C5-E5)/E5)*100,0))&amp;"%"</f>
        <v>+21%</v>
      </c>
    </row>
    <row r="6" spans="2:7" ht="13.5" customHeight="1">
      <c r="B6" s="11" t="s">
        <v>9</v>
      </c>
      <c r="C6" s="9">
        <f>INDEX(Allt,MATCH(C2,Antagningsomgång,0),4)</f>
        <v>5455</v>
      </c>
      <c r="D6" s="37" t="str">
        <f>"("&amp;IF(C6=0,0,ROUND((C6/C8)*100,0))&amp;"%)"</f>
        <v>(2%)</v>
      </c>
      <c r="E6" s="6">
        <f>IF(E2="Ingen tidigare
jämförbar termin",0,INDEX(Allt,MATCH(E2,Antagningsomgång,0),4))</f>
        <v>19289</v>
      </c>
      <c r="F6" s="10" t="str">
        <f>"("&amp;IF(E6=0,0,ROUND((E6/E8)*100,0))&amp;"%)"</f>
        <v>(7%)</v>
      </c>
      <c r="G6" s="7" t="str">
        <f>IF(OR(C6=0,E6=0),"±"&amp;0,IF(SIGN(((C6-E6)/E6))=1,"+",IF(SIGN(((C6-E6)/E6))=0,"±",""))&amp;ROUND(((C6-E6)/E6)*100,0))&amp;"%"</f>
        <v>-72%</v>
      </c>
    </row>
    <row r="7" spans="2:7" ht="13.5" customHeight="1">
      <c r="B7" s="11" t="s">
        <v>10</v>
      </c>
      <c r="C7" s="9">
        <f>INDEX(Allt,MATCH(C2,Antagningsomgång,0),5)</f>
        <v>9712</v>
      </c>
      <c r="D7" s="37" t="str">
        <f>"("&amp;IF(C7=0,0,ROUND((C7/C8)*100,0))&amp;"%)"</f>
        <v>(3%)</v>
      </c>
      <c r="E7" s="6">
        <f>IF(E2="Ingen tidigare
jämförbar termin",0,INDEX(Allt,MATCH(E2,Antagningsomgång,0),5))</f>
        <v>10495</v>
      </c>
      <c r="F7" s="10" t="str">
        <f>"("&amp;IF(E7=0,0,ROUND((E7/E8)*100,0))&amp;"%)"</f>
        <v>(4%)</v>
      </c>
      <c r="G7" s="7" t="str">
        <f>IF(OR(C7=0,E7=0),"±"&amp;0,IF(SIGN(((C7-E7)/E7))=1,"+",IF(SIGN(((C7-E7)/E7))=0,"±",""))&amp;ROUND(((C7-E7)/E7)*100,0))&amp;"%"</f>
        <v>-7%</v>
      </c>
    </row>
    <row r="8" spans="2:7" s="16" customFormat="1" ht="19.5" customHeight="1">
      <c r="B8" s="12" t="s">
        <v>11</v>
      </c>
      <c r="C8" s="13">
        <f>SUM(C5:C7)</f>
        <v>292391</v>
      </c>
      <c r="D8" s="38" t="str">
        <f>"("&amp;IF(C8=0,0,ROUND((C8/C8)*100,0))&amp;"%)"</f>
        <v>(100%)</v>
      </c>
      <c r="E8" s="13">
        <f>SUM(E5:E7)</f>
        <v>259285</v>
      </c>
      <c r="F8" s="14" t="str">
        <f>"("&amp;IF(E8=0,0,ROUND((E8/E8)*100,0))&amp;"%)"</f>
        <v>(100%)</v>
      </c>
      <c r="G8" s="15" t="str">
        <f>IF(OR(C8=0,E8=0),"±"&amp;0,IF(SIGN(((C8-E8)/E8))=1,"+",IF(SIGN(((C8-E8)/E8))=0,"±",""))&amp;ROUND(((C8-E8)/E8)*100,0))&amp;"%"</f>
        <v>+13%</v>
      </c>
    </row>
    <row r="9" spans="2:7" s="16" customFormat="1" ht="24.75" customHeight="1">
      <c r="B9" s="85" t="s">
        <v>104</v>
      </c>
      <c r="C9" s="86"/>
      <c r="D9" s="86"/>
      <c r="E9" s="86"/>
      <c r="F9" s="86"/>
      <c r="G9" s="87"/>
    </row>
    <row r="10" spans="2:7" s="16" customFormat="1" ht="18" customHeight="1">
      <c r="B10" s="17"/>
      <c r="C10" s="18"/>
      <c r="D10" s="19"/>
      <c r="E10" s="18"/>
      <c r="F10" s="19"/>
      <c r="G10" s="20"/>
    </row>
    <row r="11" spans="2:7" ht="24.75" customHeight="1">
      <c r="B11" s="60" t="s">
        <v>48</v>
      </c>
      <c r="C11" s="63" t="str">
        <f>C2</f>
        <v>HT2008</v>
      </c>
      <c r="D11" s="64"/>
      <c r="E11" s="65" t="str">
        <f>E2</f>
        <v>HT2007</v>
      </c>
      <c r="F11" s="66"/>
      <c r="G11" s="66"/>
    </row>
    <row r="12" spans="2:10" ht="13.5" customHeight="1">
      <c r="B12" s="61"/>
      <c r="C12" s="67" t="str">
        <f>C3</f>
        <v>Antal
sökande</v>
      </c>
      <c r="D12" s="68"/>
      <c r="E12" s="67" t="str">
        <f>C3</f>
        <v>Antal
sökande</v>
      </c>
      <c r="F12" s="68"/>
      <c r="G12" s="71" t="str">
        <f>G3</f>
        <v>Förändring</v>
      </c>
      <c r="J12" s="23"/>
    </row>
    <row r="13" spans="2:10" ht="13.5" customHeight="1">
      <c r="B13" s="62"/>
      <c r="C13" s="69"/>
      <c r="D13" s="70"/>
      <c r="E13" s="69"/>
      <c r="F13" s="70"/>
      <c r="G13" s="72"/>
      <c r="J13" s="23"/>
    </row>
    <row r="14" spans="2:7" ht="13.5" customHeight="1">
      <c r="B14" s="5" t="s">
        <v>12</v>
      </c>
      <c r="C14" s="9">
        <f>INDEX(Allt,MATCH(C2,Antagningsomgång,0),6)</f>
        <v>172142</v>
      </c>
      <c r="D14" s="10" t="str">
        <f>"("&amp;IF(C14=0,0,ROUND((C14/C16)*100,0))&amp;"%)"</f>
        <v>(64%)</v>
      </c>
      <c r="E14" s="9">
        <f>IF(E2="Ingen tidigare
jämförbar termin",0,INDEX(Allt,MATCH(E2,Antagningsomgång,0),6))</f>
        <v>162545</v>
      </c>
      <c r="F14" s="10" t="str">
        <f>"("&amp;IF(E14=0,0,ROUND((E14/E16)*100,0))&amp;"%)"</f>
        <v>(64%)</v>
      </c>
      <c r="G14" s="7" t="str">
        <f>IF(OR(C14=0,E14=0),"±"&amp;0,IF(SIGN(((C14-E14)/E14))=1,"+",IF(SIGN(((C14-E14)/E14))=0,"±",""))&amp;ROUND(((C14-E14)/E14)*100,0))&amp;"%"</f>
        <v>+6%</v>
      </c>
    </row>
    <row r="15" spans="2:9" ht="13.5" customHeight="1">
      <c r="B15" s="5" t="s">
        <v>13</v>
      </c>
      <c r="C15" s="9">
        <f>INDEX(Allt,MATCH(C2,Antagningsomgång,0),7)</f>
        <v>98547</v>
      </c>
      <c r="D15" s="10" t="str">
        <f>"("&amp;IF(C15=0,0,ROUND((C15/C16)*100,0))&amp;"%)"</f>
        <v>(36%)</v>
      </c>
      <c r="E15" s="6">
        <f>IF(E2="Ingen tidigare
jämförbar termin",0,INDEX(Allt,MATCH(E2,Antagningsomgång,0),7))</f>
        <v>92273</v>
      </c>
      <c r="F15" s="10" t="str">
        <f>"("&amp;IF(E15=0,0,ROUND((E15/E16)*100,0))&amp;"%)"</f>
        <v>(36%)</v>
      </c>
      <c r="G15" s="7" t="str">
        <f>IF(OR(C15=0,E15=0),"±"&amp;0,IF(SIGN(((C15-E15)/E15))=1,"+",IF(SIGN(((C15-E15)/E15))=0,"±",""))&amp;ROUND(((C15-E15)/E15)*100,0))&amp;"%"</f>
        <v>+7%</v>
      </c>
      <c r="I15" s="21"/>
    </row>
    <row r="16" spans="2:7" s="16" customFormat="1" ht="19.5" customHeight="1">
      <c r="B16" s="12" t="s">
        <v>11</v>
      </c>
      <c r="C16" s="13">
        <f>SUM(C14:C15)</f>
        <v>270689</v>
      </c>
      <c r="D16" s="14" t="str">
        <f>"("&amp;IF(C16=0,0,ROUND((C16/C16)*100,0))&amp;"%)"</f>
        <v>(100%)</v>
      </c>
      <c r="E16" s="13">
        <f>SUM(E14:E15)</f>
        <v>254818</v>
      </c>
      <c r="F16" s="14" t="str">
        <f>"("&amp;IF(E16=0,0,ROUND((E16/E16)*100,0))&amp;"%)"</f>
        <v>(100%)</v>
      </c>
      <c r="G16" s="15" t="str">
        <f>IF(OR(C16=0,E16=0),"±"&amp;0,IF(SIGN(((C16-E16)/E16))=1,"+",IF(SIGN(((C16-E16)/E16))=0,"±",""))&amp;ROUND(((C16-E16)/E16)*100,0))&amp;"%"</f>
        <v>+6%</v>
      </c>
    </row>
    <row r="17" spans="2:7" s="16" customFormat="1" ht="24.75" customHeight="1">
      <c r="B17" s="57" t="s">
        <v>14</v>
      </c>
      <c r="C17" s="58"/>
      <c r="D17" s="58"/>
      <c r="E17" s="58"/>
      <c r="F17" s="58"/>
      <c r="G17" s="59"/>
    </row>
    <row r="18" spans="2:7" s="16" customFormat="1" ht="18" customHeight="1">
      <c r="B18" s="17"/>
      <c r="C18" s="18"/>
      <c r="D18" s="19"/>
      <c r="E18" s="18"/>
      <c r="F18" s="19"/>
      <c r="G18" s="20"/>
    </row>
    <row r="19" spans="2:33" ht="24.75" customHeight="1">
      <c r="B19" s="84" t="s">
        <v>49</v>
      </c>
      <c r="C19" s="63" t="str">
        <f>C2</f>
        <v>HT2008</v>
      </c>
      <c r="D19" s="64"/>
      <c r="E19" s="65" t="str">
        <f>E2</f>
        <v>HT2007</v>
      </c>
      <c r="F19" s="66"/>
      <c r="G19" s="66"/>
      <c r="M19" s="60" t="s">
        <v>50</v>
      </c>
      <c r="N19" s="82" t="str">
        <f>C2</f>
        <v>HT2008</v>
      </c>
      <c r="O19" s="83"/>
      <c r="P19" s="83"/>
      <c r="Q19" s="63"/>
      <c r="R19" s="75" t="str">
        <f>E2</f>
        <v>HT2007</v>
      </c>
      <c r="S19" s="78"/>
      <c r="T19" s="78"/>
      <c r="U19" s="78"/>
      <c r="V19" s="78"/>
      <c r="W19" s="79"/>
      <c r="Y19" s="60" t="s">
        <v>50</v>
      </c>
      <c r="Z19" s="82" t="str">
        <f>C2</f>
        <v>HT2008</v>
      </c>
      <c r="AA19" s="83"/>
      <c r="AB19" s="83"/>
      <c r="AC19" s="63"/>
      <c r="AD19" s="75" t="str">
        <f>E2</f>
        <v>HT2007</v>
      </c>
      <c r="AE19" s="78"/>
      <c r="AF19" s="78"/>
      <c r="AG19" s="79"/>
    </row>
    <row r="20" spans="2:33" ht="13.5" customHeight="1">
      <c r="B20" s="61"/>
      <c r="C20" s="67" t="str">
        <f>C3</f>
        <v>Antal
sökande</v>
      </c>
      <c r="D20" s="68"/>
      <c r="E20" s="67" t="str">
        <f>C3</f>
        <v>Antal
sökande</v>
      </c>
      <c r="F20" s="68"/>
      <c r="G20" s="71" t="str">
        <f>G3</f>
        <v>Förändring</v>
      </c>
      <c r="M20" s="80"/>
      <c r="N20" s="67" t="s">
        <v>51</v>
      </c>
      <c r="O20" s="68"/>
      <c r="P20" s="67" t="s">
        <v>52</v>
      </c>
      <c r="Q20" s="68"/>
      <c r="R20" s="67" t="str">
        <f>N20</f>
        <v>Antal sökande
kvinnor</v>
      </c>
      <c r="S20" s="76"/>
      <c r="T20" s="55" t="str">
        <f>G3</f>
        <v>Förändring</v>
      </c>
      <c r="U20" s="67" t="str">
        <f>P20</f>
        <v>Antal sökande
män</v>
      </c>
      <c r="V20" s="76"/>
      <c r="W20" s="55" t="str">
        <f>G3</f>
        <v>Förändring</v>
      </c>
      <c r="Y20" s="80"/>
      <c r="Z20" s="67" t="str">
        <f>N20</f>
        <v>Antal sökande
kvinnor</v>
      </c>
      <c r="AA20" s="68"/>
      <c r="AB20" s="67" t="str">
        <f>P20</f>
        <v>Antal sökande
män</v>
      </c>
      <c r="AC20" s="68"/>
      <c r="AD20" s="67" t="str">
        <f>N20</f>
        <v>Antal sökande
kvinnor</v>
      </c>
      <c r="AE20" s="76"/>
      <c r="AF20" s="67" t="str">
        <f>P20</f>
        <v>Antal sökande
män</v>
      </c>
      <c r="AG20" s="68"/>
    </row>
    <row r="21" spans="2:33" ht="13.5" customHeight="1">
      <c r="B21" s="62"/>
      <c r="C21" s="69"/>
      <c r="D21" s="70"/>
      <c r="E21" s="69"/>
      <c r="F21" s="70"/>
      <c r="G21" s="72"/>
      <c r="M21" s="81"/>
      <c r="N21" s="69"/>
      <c r="O21" s="70"/>
      <c r="P21" s="69"/>
      <c r="Q21" s="70"/>
      <c r="R21" s="69"/>
      <c r="S21" s="77"/>
      <c r="T21" s="56"/>
      <c r="U21" s="69"/>
      <c r="V21" s="77"/>
      <c r="W21" s="56"/>
      <c r="Y21" s="81"/>
      <c r="Z21" s="69"/>
      <c r="AA21" s="70"/>
      <c r="AB21" s="69"/>
      <c r="AC21" s="70"/>
      <c r="AD21" s="69"/>
      <c r="AE21" s="77"/>
      <c r="AF21" s="69"/>
      <c r="AG21" s="70"/>
    </row>
    <row r="22" spans="2:33" ht="13.5" customHeight="1">
      <c r="B22" s="5" t="s">
        <v>15</v>
      </c>
      <c r="C22" s="9">
        <f>INDEX(Allt,MATCH(C2,Antagningsomgång,0),8)</f>
        <v>134513</v>
      </c>
      <c r="D22" s="10" t="str">
        <f>"("&amp;IF(C22=0,0,ROUND((C22/C25)*100,0))&amp;"%)"</f>
        <v>(50%)</v>
      </c>
      <c r="E22" s="9">
        <f>IF(E2="Ingen tidigare
jämförbar termin",0,INDEX(Allt,MATCH(E2,Antagningsomgång,0),8))</f>
        <v>127323</v>
      </c>
      <c r="F22" s="10" t="str">
        <f>"("&amp;IF(E22=0,0,ROUND((E22/E25)*100,0))&amp;"%)"</f>
        <v>(50%)</v>
      </c>
      <c r="G22" s="7" t="str">
        <f>IF(OR(C22=0,E22=0),"±"&amp;0,IF(SIGN(((C22-E22)/E22))=1,"+",IF(SIGN(((C22-E22)/E22))=0,"±",""))&amp;ROUND(((C22-E22)/E22)*100,0))&amp;"%"</f>
        <v>+6%</v>
      </c>
      <c r="M22" s="5" t="s">
        <v>15</v>
      </c>
      <c r="N22" s="9">
        <f>INDEX(Allt,MATCH(C2,Antagningsomgång,0),11)</f>
        <v>79282</v>
      </c>
      <c r="O22" s="10" t="str">
        <f>"("&amp;IF(N22=0,0,ROUND((N22/(SUM(N25,P25)))*100,0))&amp;"%)"</f>
        <v>(29%)</v>
      </c>
      <c r="P22" s="9">
        <f>INDEX(Allt,MATCH(C2,Antagningsomgång,0),14)</f>
        <v>55231</v>
      </c>
      <c r="Q22" s="27" t="str">
        <f>"("&amp;IF(P22=0,0,ROUND((P22/(SUM(N25,P25)))*100,0))&amp;"%)"</f>
        <v>(20%)</v>
      </c>
      <c r="R22" s="9">
        <f>IF(E2="Ingen tidigare
jämförbar termin",0,INDEX(Allt,MATCH(E2,Antagningsomgång,0),11))</f>
        <v>75490</v>
      </c>
      <c r="S22" s="29" t="str">
        <f>"("&amp;IF(R22=0,0,ROUND((R22/(SUM(R25,U25)))*100,0))&amp;"%)"</f>
        <v>(30%)</v>
      </c>
      <c r="T22" s="31" t="str">
        <f>IF(OR(N22=0,R22=0),"±"&amp;0,IF(SIGN(((N22-R22)/R22))=1,"+",IF(SIGN(((N22-R22)/R22))=0,"±",""))&amp;ROUND(((N22-R22)/R22)*100,0))&amp;"%"</f>
        <v>+5%</v>
      </c>
      <c r="U22" s="9">
        <f>IF(E2="Ingen tidigare
jämförbar termin",0,INDEX(Allt,MATCH(E2,Antagningsomgång,0),14))</f>
        <v>51833</v>
      </c>
      <c r="V22" s="27" t="str">
        <f>"("&amp;IF(U22=0,0,ROUND((U22/(SUM(R25,U25)))*100,0))&amp;"%)"</f>
        <v>(20%)</v>
      </c>
      <c r="W22" s="31" t="str">
        <f>IF(OR(P22=0,U22=0),"±"&amp;0,IF(SIGN(((P22-U22)/U22))=1,"+",IF(SIGN(((P22-U22)/U22))=0,"±",""))&amp;ROUND(((P22-U22)/U22)*100,0))&amp;"%"</f>
        <v>+7%</v>
      </c>
      <c r="Y22" s="5" t="s">
        <v>15</v>
      </c>
      <c r="Z22" s="9">
        <f>INDEX(Allt,MATCH(C2,Antagningsomgång,0),11)</f>
        <v>79282</v>
      </c>
      <c r="AA22" s="10" t="str">
        <f>"("&amp;IF(Z22=0,0,ROUND((Z22/(SUM(Z25,AB25)))*100,0))&amp;"%)"</f>
        <v>(29%)</v>
      </c>
      <c r="AB22" s="9">
        <f>INDEX(Allt,MATCH(C2,Antagningsomgång,0),14)</f>
        <v>55231</v>
      </c>
      <c r="AC22" s="27" t="str">
        <f>"("&amp;IF(AB22=0,0,ROUND((AB22/(SUM(Z25,AB25)))*100,0))&amp;"%)"</f>
        <v>(20%)</v>
      </c>
      <c r="AD22" s="9">
        <f>IF(E2="Ingen tidigare
jämförbar termin",0,INDEX(Allt,MATCH(E2,Antagningsomgång,0),11))</f>
        <v>75490</v>
      </c>
      <c r="AE22" s="29" t="str">
        <f>"("&amp;IF(AD22=0,0,ROUND((AD22/(SUM(AD25,AF25)))*100,0))&amp;"%)"</f>
        <v>(30%)</v>
      </c>
      <c r="AF22" s="9">
        <f>IF(E2="Ingen tidigare
jämförbar termin",0,INDEX(Allt,MATCH(E2,Antagningsomgång,0),14))</f>
        <v>51833</v>
      </c>
      <c r="AG22" s="10" t="str">
        <f>"("&amp;IF(AF22=0,0,ROUND((AF22/(SUM(AD25,AF25)))*100,0))&amp;"%)"</f>
        <v>(20%)</v>
      </c>
    </row>
    <row r="23" spans="2:33" ht="13.5" customHeight="1">
      <c r="B23" s="5" t="s">
        <v>16</v>
      </c>
      <c r="C23" s="9">
        <f>INDEX(Allt,MATCH(C2,Antagningsomgång,0),9)</f>
        <v>76372</v>
      </c>
      <c r="D23" s="10" t="str">
        <f>"("&amp;IF(C23=0,0,ROUND((C23/C25)*100,0))&amp;"%)"</f>
        <v>(28%)</v>
      </c>
      <c r="E23" s="6">
        <f>IF(E2="Ingen tidigare
jämförbar termin",0,INDEX(Allt,MATCH(E2,Antagningsomgång,0),9))</f>
        <v>73616</v>
      </c>
      <c r="F23" s="10" t="str">
        <f>"("&amp;IF(E23=0,0,ROUND((E23/E25)*100,0))&amp;"%)"</f>
        <v>(29%)</v>
      </c>
      <c r="G23" s="7" t="str">
        <f>IF(OR(C23=0,E23=0),"±"&amp;0,IF(SIGN(((C23-E23)/E23))=1,"+",IF(SIGN(((C23-E23)/E23))=0,"±",""))&amp;ROUND(((C23-E23)/E23)*100,0))&amp;"%"</f>
        <v>+4%</v>
      </c>
      <c r="M23" s="5" t="s">
        <v>16</v>
      </c>
      <c r="N23" s="9">
        <f>INDEX(Allt,MATCH(C2,Antagningsomgång,0),12)</f>
        <v>48148</v>
      </c>
      <c r="O23" s="10" t="str">
        <f>"("&amp;IF(N23=0,0,ROUND((N23/(SUM(N25,P25)))*100,0))&amp;"%)"</f>
        <v>(18%)</v>
      </c>
      <c r="P23" s="6">
        <f>INDEX(Allt,MATCH(C2,Antagningsomgång,0),15)</f>
        <v>28224</v>
      </c>
      <c r="Q23" s="27" t="str">
        <f>"("&amp;IF(P23=0,0,ROUND((P23/(SUM(N25,P25)))*100,0))&amp;"%)"</f>
        <v>(10%)</v>
      </c>
      <c r="R23" s="9">
        <f>IF(E2="Ingen tidigare
jämförbar termin",0,INDEX(Allt,MATCH(E2,Antagningsomgång,0),12))</f>
        <v>46356</v>
      </c>
      <c r="S23" s="29" t="str">
        <f>"("&amp;IF(R23=0,0,ROUND((R23/(SUM(R25,U25)))*100,0))&amp;"%)"</f>
        <v>(18%)</v>
      </c>
      <c r="T23" s="31" t="str">
        <f>IF(OR(N23=0,R23=0),"±"&amp;0,IF(SIGN(((N23-R23)/R23))=1,"+",IF(SIGN(((N23-R23)/R23))=0,"±",""))&amp;ROUND(((N23-R23)/R23)*100,0))&amp;"%"</f>
        <v>+4%</v>
      </c>
      <c r="U23" s="6">
        <f>IF(E2="Ingen tidigare
jämförbar termin",0,INDEX(Allt,MATCH(E2,Antagningsomgång,0),15))</f>
        <v>27260</v>
      </c>
      <c r="V23" s="27" t="str">
        <f>"("&amp;IF(U23=0,0,ROUND((U23/(SUM(R25,U25)))*100,0))&amp;"%)"</f>
        <v>(11%)</v>
      </c>
      <c r="W23" s="31" t="str">
        <f>IF(OR(P23=0,U23=0),"±"&amp;0,IF(SIGN(((P23-U23)/U23))=1,"+",IF(SIGN(((P23-U23)/U23))=0,"±",""))&amp;ROUND(((P23-U23)/U23)*100,0))&amp;"%"</f>
        <v>+4%</v>
      </c>
      <c r="Y23" s="5" t="s">
        <v>16</v>
      </c>
      <c r="Z23" s="9">
        <f>INDEX(Allt,MATCH(C2,Antagningsomgång,0),12)</f>
        <v>48148</v>
      </c>
      <c r="AA23" s="10" t="str">
        <f>"("&amp;IF(Z23=0,0,ROUND((Z23/(SUM(Z25,AB25)))*100,0))&amp;"%)"</f>
        <v>(18%)</v>
      </c>
      <c r="AB23" s="6">
        <f>INDEX(Allt,MATCH(C2,Antagningsomgång,0),15)</f>
        <v>28224</v>
      </c>
      <c r="AC23" s="27" t="str">
        <f>"("&amp;IF(AB23=0,0,ROUND((AB23/(SUM(Z25,AB25)))*100,0))&amp;"%)"</f>
        <v>(10%)</v>
      </c>
      <c r="AD23" s="9">
        <f>IF(E2="Ingen tidigare
jämförbar termin",0,INDEX(Allt,MATCH(E2,Antagningsomgång,0),12))</f>
        <v>46356</v>
      </c>
      <c r="AE23" s="29" t="str">
        <f>"("&amp;IF(AD23=0,0,ROUND((AD23/(SUM(AD25,AF25)))*100,0))&amp;"%)"</f>
        <v>(18%)</v>
      </c>
      <c r="AF23" s="6">
        <f>IF(E2="Ingen tidigare
jämförbar termin",0,INDEX(Allt,MATCH(E2,Antagningsomgång,0),15))</f>
        <v>27260</v>
      </c>
      <c r="AG23" s="10" t="str">
        <f>"("&amp;IF(AF23=0,0,ROUND((AF23/(SUM(AD25,AF25)))*100,0))&amp;"%)"</f>
        <v>(11%)</v>
      </c>
    </row>
    <row r="24" spans="2:33" ht="13.5" customHeight="1">
      <c r="B24" s="5" t="s">
        <v>17</v>
      </c>
      <c r="C24" s="9">
        <f>INDEX(Allt,MATCH(C2,Antagningsomgång,0),10)</f>
        <v>59804</v>
      </c>
      <c r="D24" s="10" t="str">
        <f>"("&amp;IF(C24=0,0,ROUND((C24/C25)*100,0))&amp;"%)"</f>
        <v>(22%)</v>
      </c>
      <c r="E24" s="6">
        <f>IF(E2="Ingen tidigare
jämförbar termin",0,INDEX(Allt,MATCH(E2,Antagningsomgång,0),10))</f>
        <v>53879</v>
      </c>
      <c r="F24" s="10" t="str">
        <f>"("&amp;IF(E24=0,0,ROUND((E24/E25)*100,0))&amp;"%)"</f>
        <v>(21%)</v>
      </c>
      <c r="G24" s="7" t="str">
        <f>IF(OR(C24=0,E24=0),"±"&amp;0,IF(SIGN(((C24-E24)/E24))=1,"+",IF(SIGN(((C24-E24)/E24))=0,"±",""))&amp;ROUND(((C24-E24)/E24)*100,0))&amp;"%"</f>
        <v>+11%</v>
      </c>
      <c r="M24" s="5" t="s">
        <v>17</v>
      </c>
      <c r="N24" s="9">
        <f>INDEX(Allt,MATCH(C2,Antagningsomgång,0),13)</f>
        <v>44712</v>
      </c>
      <c r="O24" s="10" t="str">
        <f>"("&amp;IF(N24=0,0,ROUND((N24/(SUM(N25,P25)))*100,0))&amp;"%)"</f>
        <v>(17%)</v>
      </c>
      <c r="P24" s="6">
        <f>INDEX(Allt,MATCH(C2,Antagningsomgång,0),16)</f>
        <v>15092</v>
      </c>
      <c r="Q24" s="27" t="str">
        <f>"("&amp;IF(P24=0,0,ROUND((P24/(SUM(N25,P25)))*100,0))&amp;"%)"</f>
        <v>(6%)</v>
      </c>
      <c r="R24" s="9">
        <f>IF(E2="Ingen tidigare
jämförbar termin",0,INDEX(Allt,MATCH(E2,Antagningsomgång,0),13))</f>
        <v>40699</v>
      </c>
      <c r="S24" s="29" t="str">
        <f>"("&amp;IF(R24=0,0,ROUND((R24/(SUM(R25,U25)))*100,0))&amp;"%)"</f>
        <v>(16%)</v>
      </c>
      <c r="T24" s="31" t="str">
        <f>IF(OR(N24=0,R24=0),"±"&amp;0,IF(SIGN(((N24-R24)/R24))=1,"+",IF(SIGN(((N24-R24)/R24))=0,"±",""))&amp;ROUND(((N24-R24)/R24)*100,0))&amp;"%"</f>
        <v>+10%</v>
      </c>
      <c r="U24" s="6">
        <f>IF(E2="Ingen tidigare
jämförbar termin",0,INDEX(Allt,MATCH(E2,Antagningsomgång,0),16))</f>
        <v>13180</v>
      </c>
      <c r="V24" s="27" t="str">
        <f>"("&amp;IF(U24=0,0,ROUND((U24/(SUM(R25,U25)))*100,0))&amp;"%)"</f>
        <v>(5%)</v>
      </c>
      <c r="W24" s="31" t="str">
        <f>IF(OR(P24=0,U24=0),"±"&amp;0,IF(SIGN(((P24-U24)/U24))=1,"+",IF(SIGN(((P24-U24)/U24))=0,"±",""))&amp;ROUND(((P24-U24)/U24)*100,0))&amp;"%"</f>
        <v>+15%</v>
      </c>
      <c r="Y24" s="5" t="s">
        <v>17</v>
      </c>
      <c r="Z24" s="9">
        <f>INDEX(Allt,MATCH(C2,Antagningsomgång,0),13)</f>
        <v>44712</v>
      </c>
      <c r="AA24" s="10" t="str">
        <f>"("&amp;IF(Z24=0,0,ROUND((Z24/(SUM(Z25,AB25)))*100,0))&amp;"%)"</f>
        <v>(17%)</v>
      </c>
      <c r="AB24" s="6">
        <f>INDEX(Allt,MATCH(C2,Antagningsomgång,0),16)</f>
        <v>15092</v>
      </c>
      <c r="AC24" s="27" t="str">
        <f>"("&amp;IF(AB24=0,0,ROUND((AB24/(SUM(Z25,AB25)))*100,0))&amp;"%)"</f>
        <v>(6%)</v>
      </c>
      <c r="AD24" s="9">
        <f>IF(E2="Ingen tidigare
jämförbar termin",0,INDEX(Allt,MATCH(E2,Antagningsomgång,0),13))</f>
        <v>40699</v>
      </c>
      <c r="AE24" s="29" t="str">
        <f>"("&amp;IF(AD24=0,0,ROUND((AD24/(SUM(AD25,AF25)))*100,0))&amp;"%)"</f>
        <v>(16%)</v>
      </c>
      <c r="AF24" s="6">
        <f>IF(E2="Ingen tidigare
jämförbar termin",0,INDEX(Allt,MATCH(E2,Antagningsomgång,0),16))</f>
        <v>13180</v>
      </c>
      <c r="AG24" s="10" t="str">
        <f>"("&amp;IF(AF24=0,0,ROUND((AF24/(SUM(AD25,AF25)))*100,0))&amp;"%)"</f>
        <v>(5%)</v>
      </c>
    </row>
    <row r="25" spans="2:33" s="16" customFormat="1" ht="19.5" customHeight="1">
      <c r="B25" s="12" t="s">
        <v>11</v>
      </c>
      <c r="C25" s="13">
        <f>SUM(C22:C24)</f>
        <v>270689</v>
      </c>
      <c r="D25" s="14" t="str">
        <f>"("&amp;IF(C25=0,0,ROUND((C25/C25)*100,0))&amp;"%)"</f>
        <v>(100%)</v>
      </c>
      <c r="E25" s="13">
        <f>SUM(E22:E24)</f>
        <v>254818</v>
      </c>
      <c r="F25" s="14" t="str">
        <f>"("&amp;IF(E25=0,0,ROUND((E25/E25)*100,0))&amp;"%)"</f>
        <v>(100%)</v>
      </c>
      <c r="G25" s="15" t="str">
        <f>IF(OR(C25=0,E25=0),"±"&amp;0,IF(SIGN(((C25-E25)/E25))=1,"+",IF(SIGN(((C25-E25)/E25))=0,"±",""))&amp;ROUND(((C25-E25)/E25)*100,0))&amp;"%"</f>
        <v>+6%</v>
      </c>
      <c r="M25" s="12" t="s">
        <v>11</v>
      </c>
      <c r="N25" s="13">
        <f>SUM(N22:N24)</f>
        <v>172142</v>
      </c>
      <c r="O25" s="14" t="str">
        <f>"("&amp;IF(N25=0,0,ROUND((N25/(SUM(N25,P25)))*100,0))&amp;"%)"</f>
        <v>(64%)</v>
      </c>
      <c r="P25" s="13">
        <f>SUM(P22:P24)</f>
        <v>98547</v>
      </c>
      <c r="Q25" s="28" t="str">
        <f>"("&amp;IF(P25=0,0,ROUND((P25/(SUM(N25,P25)))*100,0))&amp;"%)"</f>
        <v>(36%)</v>
      </c>
      <c r="R25" s="13">
        <f>SUM(R22:R24)</f>
        <v>162545</v>
      </c>
      <c r="S25" s="30" t="str">
        <f>"("&amp;IF(R25=0,0,ROUND((R25/(SUM(R25,U25)))*100,0))&amp;"%)"</f>
        <v>(64%)</v>
      </c>
      <c r="T25" s="32" t="str">
        <f>IF(OR(N25=0,R25=0),"±"&amp;0,IF(SIGN(((N25-R25)/R25))=1,"+",IF(SIGN(((N25-R25)/R25))=0,"±",""))&amp;ROUND(((N25-R25)/R25)*100,0))&amp;"%"</f>
        <v>+6%</v>
      </c>
      <c r="U25" s="13">
        <f>SUM(U22:U24)</f>
        <v>92273</v>
      </c>
      <c r="V25" s="28" t="str">
        <f>"("&amp;IF(U25=0,0,ROUND((U25/(SUM(R25,U25)))*100,0))&amp;"%)"</f>
        <v>(36%)</v>
      </c>
      <c r="W25" s="32" t="str">
        <f>IF(OR(P25=0,U25=0),"±"&amp;0,IF(SIGN(((P25-U25)/U25))=1,"+",IF(SIGN(((P25-U25)/U25))=0,"±",""))&amp;ROUND(((P25-U25)/U25)*100,0))&amp;"%"</f>
        <v>+7%</v>
      </c>
      <c r="Y25" s="12" t="s">
        <v>11</v>
      </c>
      <c r="Z25" s="13">
        <f>SUM(Z22:Z24)</f>
        <v>172142</v>
      </c>
      <c r="AA25" s="14" t="str">
        <f>"("&amp;IF(Z25=0,0,ROUND((Z25/(SUM(Z25,AB25)))*100,0))&amp;"%)"</f>
        <v>(64%)</v>
      </c>
      <c r="AB25" s="13">
        <f>SUM(AB22:AB24)</f>
        <v>98547</v>
      </c>
      <c r="AC25" s="28" t="str">
        <f>"("&amp;IF(AB25=0,0,ROUND((AB25/(SUM(Z25,AB25)))*100,0))&amp;"%)"</f>
        <v>(36%)</v>
      </c>
      <c r="AD25" s="13">
        <f>SUM(AD22:AD24)</f>
        <v>162545</v>
      </c>
      <c r="AE25" s="30" t="str">
        <f>"("&amp;IF(AD25=0,0,ROUND((AD25/(SUM(AD25,AF25)))*100,0))&amp;"%)"</f>
        <v>(64%)</v>
      </c>
      <c r="AF25" s="13">
        <f>SUM(AF22:AF24)</f>
        <v>92273</v>
      </c>
      <c r="AG25" s="14" t="str">
        <f>"("&amp;IF(AF25=0,0,ROUND((AF25/(SUM(AF25,AD25)))*100,0))&amp;"%)"</f>
        <v>(36%)</v>
      </c>
    </row>
    <row r="26" spans="2:33" s="16" customFormat="1" ht="24.75" customHeight="1">
      <c r="B26" s="57" t="s">
        <v>18</v>
      </c>
      <c r="C26" s="58"/>
      <c r="D26" s="58"/>
      <c r="E26" s="58"/>
      <c r="F26" s="58"/>
      <c r="G26" s="59"/>
      <c r="M26" s="57" t="s">
        <v>18</v>
      </c>
      <c r="N26" s="58"/>
      <c r="O26" s="58"/>
      <c r="P26" s="58"/>
      <c r="Q26" s="58"/>
      <c r="R26" s="58"/>
      <c r="S26" s="58"/>
      <c r="T26" s="58"/>
      <c r="U26" s="58"/>
      <c r="V26" s="58"/>
      <c r="W26" s="59"/>
      <c r="Y26" s="57" t="str">
        <f>M26</f>
        <v>Ålder vid anmälningstillfället. Tabellen inkluderar enbart sökande med svenskt personnummer.</v>
      </c>
      <c r="Z26" s="58"/>
      <c r="AA26" s="58"/>
      <c r="AB26" s="58"/>
      <c r="AC26" s="58"/>
      <c r="AD26" s="58"/>
      <c r="AE26" s="58"/>
      <c r="AF26" s="58"/>
      <c r="AG26" s="59"/>
    </row>
    <row r="27" spans="2:7" s="16" customFormat="1" ht="18" customHeight="1">
      <c r="B27" s="22"/>
      <c r="C27" s="22"/>
      <c r="D27" s="22"/>
      <c r="E27" s="22"/>
      <c r="F27" s="22"/>
      <c r="G27" s="22"/>
    </row>
    <row r="28" spans="2:7" ht="24.75" customHeight="1">
      <c r="B28" s="60" t="s">
        <v>19</v>
      </c>
      <c r="C28" s="73" t="str">
        <f>C2</f>
        <v>HT2008</v>
      </c>
      <c r="D28" s="74"/>
      <c r="E28" s="75" t="str">
        <f>E2</f>
        <v>HT2007</v>
      </c>
      <c r="F28" s="93"/>
      <c r="G28" s="94"/>
    </row>
    <row r="29" spans="2:7" ht="13.5" customHeight="1">
      <c r="B29" s="61"/>
      <c r="C29" s="67" t="str">
        <f>C3</f>
        <v>Antal
sökande</v>
      </c>
      <c r="D29" s="68"/>
      <c r="E29" s="67" t="str">
        <f>C3</f>
        <v>Antal
sökande</v>
      </c>
      <c r="F29" s="68"/>
      <c r="G29" s="71" t="str">
        <f>G3</f>
        <v>Förändring</v>
      </c>
    </row>
    <row r="30" spans="2:7" ht="13.5" customHeight="1">
      <c r="B30" s="62"/>
      <c r="C30" s="69"/>
      <c r="D30" s="70"/>
      <c r="E30" s="69"/>
      <c r="F30" s="70"/>
      <c r="G30" s="72"/>
    </row>
    <row r="31" spans="2:7" ht="13.5" customHeight="1">
      <c r="B31" s="5" t="s">
        <v>21</v>
      </c>
      <c r="C31" s="9">
        <f>INDEX(Allt,MATCH(C2,Antagningsomgång,0),17)</f>
        <v>270689</v>
      </c>
      <c r="D31" s="10" t="str">
        <f>"("&amp;IF(C31=0,0,ROUND((C31/C33)*100,0))&amp;"%)"</f>
        <v>(93%)</v>
      </c>
      <c r="E31" s="9">
        <f>IF(E2="Ingen tidigare
jämförbar termin",0,INDEX(Allt,MATCH(E2,Antagningsomgång,0),17))</f>
        <v>254818</v>
      </c>
      <c r="F31" s="10" t="str">
        <f>"("&amp;IF(E31=0,0,ROUND((E31/E33)*100,0))&amp;"%)"</f>
        <v>(98%)</v>
      </c>
      <c r="G31" s="7" t="str">
        <f>IF(OR(C31=0,E31=0),"±"&amp;0,IF(SIGN(((C31-E31)/E31))=1,"+",IF(SIGN(((C31-E31)/E31))=0,"±",""))&amp;ROUND(((C31-E31)/E31)*100,0))&amp;"%"</f>
        <v>+6%</v>
      </c>
    </row>
    <row r="32" spans="2:7" ht="13.5" customHeight="1">
      <c r="B32" s="5" t="s">
        <v>22</v>
      </c>
      <c r="C32" s="9">
        <f>INDEX(Allt,MATCH(C2,Antagningsomgång,0),18)</f>
        <v>21702</v>
      </c>
      <c r="D32" s="10" t="str">
        <f>"("&amp;IF(C32=0,0,ROUND((C32/C33)*100,0))&amp;"%)"</f>
        <v>(7%)</v>
      </c>
      <c r="E32" s="6">
        <f>IF(E2="Ingen tidigare
jämförbar termin",0,INDEX(Allt,MATCH(E2,Antagningsomgång,0),18))</f>
        <v>4467</v>
      </c>
      <c r="F32" s="10" t="str">
        <f>"("&amp;IF(E32=0,0,ROUND((E32/E33)*100,0))&amp;"%)"</f>
        <v>(2%)</v>
      </c>
      <c r="G32" s="7" t="str">
        <f>IF(OR(C32=0,E32=0),"±"&amp;0,IF(SIGN(((C32-E32)/E32))=1,"+",IF(SIGN(((C32-E32)/E32))=0,"±",""))&amp;ROUND(((C32-E32)/E32)*100,0))&amp;"%"</f>
        <v>+386%</v>
      </c>
    </row>
    <row r="33" spans="2:7" s="16" customFormat="1" ht="19.5" customHeight="1">
      <c r="B33" s="12" t="s">
        <v>11</v>
      </c>
      <c r="C33" s="13">
        <f>SUM(C31:C32)</f>
        <v>292391</v>
      </c>
      <c r="D33" s="14" t="str">
        <f>"("&amp;IF(C33=0,0,ROUND((C33/C33)*100,0))&amp;"%)"</f>
        <v>(100%)</v>
      </c>
      <c r="E33" s="13">
        <f>SUM(E31:E32)</f>
        <v>259285</v>
      </c>
      <c r="F33" s="14" t="str">
        <f>"("&amp;IF(E33=0,0,ROUND((E33/E33)*100,0))&amp;"%)"</f>
        <v>(100%)</v>
      </c>
      <c r="G33" s="15" t="str">
        <f>IF(OR(C33=0,E33=0),"±"&amp;0,IF(SIGN(((C33-E33)/E33))=1,"+",IF(SIGN(((C33-E33)/E33))=0,"±",""))&amp;ROUND(((C33-E33)/E33)*100,0))&amp;"%"</f>
        <v>+13%</v>
      </c>
    </row>
    <row r="34" ht="18" customHeight="1"/>
    <row r="35" spans="2:7" ht="24.75" customHeight="1">
      <c r="B35" s="60" t="s">
        <v>32</v>
      </c>
      <c r="C35" s="63" t="str">
        <f>C2</f>
        <v>HT2008</v>
      </c>
      <c r="D35" s="64"/>
      <c r="E35" s="65" t="str">
        <f>E2</f>
        <v>HT2007</v>
      </c>
      <c r="F35" s="66"/>
      <c r="G35" s="66"/>
    </row>
    <row r="36" spans="2:7" ht="13.5" customHeight="1">
      <c r="B36" s="61"/>
      <c r="C36" s="67" t="str">
        <f>C3</f>
        <v>Antal
sökande</v>
      </c>
      <c r="D36" s="68"/>
      <c r="E36" s="67" t="str">
        <f>C3</f>
        <v>Antal
sökande</v>
      </c>
      <c r="F36" s="68"/>
      <c r="G36" s="71" t="str">
        <f>G3</f>
        <v>Förändring</v>
      </c>
    </row>
    <row r="37" spans="2:7" ht="13.5" customHeight="1">
      <c r="B37" s="62"/>
      <c r="C37" s="69"/>
      <c r="D37" s="70"/>
      <c r="E37" s="69"/>
      <c r="F37" s="70"/>
      <c r="G37" s="72"/>
    </row>
    <row r="38" spans="2:7" ht="13.5" customHeight="1">
      <c r="B38" s="8" t="s">
        <v>29</v>
      </c>
      <c r="C38" s="9">
        <f>INDEX(Allt,MATCH(C2,Antagningsomgång,0),19)</f>
        <v>98869</v>
      </c>
      <c r="D38" s="10" t="str">
        <f>"("&amp;IF(C38=0,0,ROUND((C38/C41)*100,0))&amp;"%)"</f>
        <v>(34%)</v>
      </c>
      <c r="E38" s="9">
        <f>IF(E2="Ingen tidigare
jämförbar termin",0,INDEX(Allt,MATCH(E2,Antagningsomgång,0),19))</f>
        <v>79399</v>
      </c>
      <c r="F38" s="10" t="str">
        <f>"("&amp;IF(E38=0,0,ROUND((E38/E41)*100,0))&amp;"%)"</f>
        <v>(31%)</v>
      </c>
      <c r="G38" s="7" t="str">
        <f>IF(OR(C38=0,E38=0),"±"&amp;0,IF(SIGN(((C38-E38)/E38))=1,"+",IF(SIGN(((C38-E38)/E38))=0,"±",""))&amp;ROUND(((C38-E38)/E38)*100,0))&amp;"%"</f>
        <v>+25%</v>
      </c>
    </row>
    <row r="39" spans="2:7" ht="13.5" customHeight="1">
      <c r="B39" s="11" t="s">
        <v>30</v>
      </c>
      <c r="C39" s="6">
        <f>INDEX(Allt,MATCH(C2,Antagningsomgång,0),20)</f>
        <v>145488</v>
      </c>
      <c r="D39" s="10" t="str">
        <f>"("&amp;IF(C39=0,0,ROUND((C39/C41)*100,0))&amp;"%)"</f>
        <v>(50%)</v>
      </c>
      <c r="E39" s="6">
        <f>IF(E2="Ingen tidigare
jämförbar termin",0,INDEX(Allt,MATCH(E2,Antagningsomgång,0),20))</f>
        <v>134985</v>
      </c>
      <c r="F39" s="10" t="str">
        <f>"("&amp;IF(E39=0,0,ROUND((E39/E41)*100,0))&amp;"%)"</f>
        <v>(52%)</v>
      </c>
      <c r="G39" s="7" t="str">
        <f>IF(OR(C39=0,E39=0),"±"&amp;0,IF(SIGN(((C39-E39)/E39))=1,"+",IF(SIGN(((C39-E39)/E39))=0,"±",""))&amp;ROUND(((C39-E39)/E39)*100,0))&amp;"%"</f>
        <v>+8%</v>
      </c>
    </row>
    <row r="40" spans="2:7" ht="13.5" customHeight="1">
      <c r="B40" s="11" t="s">
        <v>31</v>
      </c>
      <c r="C40" s="6">
        <f>INDEX(Allt,MATCH(C2,Antagningsomgång,0),21)</f>
        <v>48034</v>
      </c>
      <c r="D40" s="10" t="str">
        <f>"("&amp;IF(C40=0,0,ROUND((C40/C41)*100,0))&amp;"%)"</f>
        <v>(16%)</v>
      </c>
      <c r="E40" s="6">
        <f>IF(E2="Ingen tidigare
jämförbar termin",0,INDEX(Allt,MATCH(E2,Antagningsomgång,0),21))</f>
        <v>44901</v>
      </c>
      <c r="F40" s="10" t="str">
        <f>"("&amp;IF(E40=0,0,ROUND((E40/E41)*100,0))&amp;"%)"</f>
        <v>(17%)</v>
      </c>
      <c r="G40" s="7" t="str">
        <f>IF(OR(C40=0,E40=0),"±"&amp;0,IF(SIGN(((C40-E40)/E40))=1,"+",IF(SIGN(((C40-E40)/E40))=0,"±",""))&amp;ROUND(((C40-E40)/E40)*100,0))&amp;"%"</f>
        <v>+7%</v>
      </c>
    </row>
    <row r="41" spans="2:12" s="16" customFormat="1" ht="19.5" customHeight="1">
      <c r="B41" s="12" t="s">
        <v>11</v>
      </c>
      <c r="C41" s="13">
        <f>SUM(C38:C40)</f>
        <v>292391</v>
      </c>
      <c r="D41" s="14" t="str">
        <f>"("&amp;IF(C41=0,0,ROUND((C41/C41)*100,0))&amp;"%)"</f>
        <v>(100%)</v>
      </c>
      <c r="E41" s="13">
        <f>SUM(E38:E40)</f>
        <v>259285</v>
      </c>
      <c r="F41" s="14" t="str">
        <f>"("&amp;IF(E41=0,0,ROUND((E41/E41)*100,0))&amp;"%)"</f>
        <v>(100%)</v>
      </c>
      <c r="G41" s="15" t="str">
        <f>IF(OR(C41=0,E41=0),"±"&amp;0,IF(SIGN(((C41-E41)/E41))=1,"+",IF(SIGN(((C41-E41)/E41))=0,"±",""))&amp;ROUND(((C41-E41)/E41)*100,0))&amp;"%"</f>
        <v>+13%</v>
      </c>
      <c r="I41" s="3"/>
      <c r="J41" s="3"/>
      <c r="K41" s="3"/>
      <c r="L41" s="3"/>
    </row>
    <row r="42" ht="18" customHeight="1"/>
    <row r="43" spans="9:12" ht="24.75" customHeight="1">
      <c r="I43" s="1" t="s">
        <v>3</v>
      </c>
      <c r="J43" s="4" t="str">
        <f>C2</f>
        <v>HT2008</v>
      </c>
      <c r="K43" s="4" t="str">
        <f>IF(E2="Ingen tidigare
jämförbar termin","I/U",E2)</f>
        <v>HT2007</v>
      </c>
      <c r="L43" s="2" t="str">
        <f>G3</f>
        <v>Förändring</v>
      </c>
    </row>
    <row r="44" spans="9:12" ht="13.5" customHeight="1">
      <c r="I44" s="5" t="s">
        <v>6</v>
      </c>
      <c r="J44" s="6">
        <f>INDEX(Allt,MATCH(C2,Antagningsomgång,0),22)</f>
        <v>18658</v>
      </c>
      <c r="K44" s="6">
        <f>INDEX(Allt,MATCH(K43,Antagningsomgång,0),22)</f>
        <v>17370</v>
      </c>
      <c r="L44" s="7" t="str">
        <f>IF(OR(J44=0,K44=0),"±"&amp;0,IF(SIGN(((J44-K44)/K44))=1,"+",IF(SIGN(((J44-K44)/K44))=0,"±",""))&amp;ROUND(((J44-K44)/K44)*100,0))&amp;"%"</f>
        <v>+7%</v>
      </c>
    </row>
    <row r="45" spans="9:12" ht="13.5" customHeight="1">
      <c r="I45" s="5" t="s">
        <v>7</v>
      </c>
      <c r="J45" s="6">
        <f>INDEX(Allt,MATCH(C2,Antagningsomgång,0),23)</f>
        <v>3226</v>
      </c>
      <c r="K45" s="6">
        <f>INDEX(Allt,MATCH(K43,Antagningsomgång,0),23)</f>
        <v>3161</v>
      </c>
      <c r="L45" s="7" t="str">
        <f>IF(OR(J45=0,K45=0),"±"&amp;0,IF(SIGN(((J45-K45)/K45))=1,"+",IF(SIGN(((J45-K45)/K45))=0,"±",""))&amp;ROUND(((J45-K45)/K45)*100,0))&amp;"%"</f>
        <v>+2%</v>
      </c>
    </row>
    <row r="46" spans="9:12" ht="19.5" customHeight="1">
      <c r="I46" s="12" t="s">
        <v>11</v>
      </c>
      <c r="J46" s="36">
        <f>SUM(J44:J45)</f>
        <v>21884</v>
      </c>
      <c r="K46" s="36">
        <f>SUM(K44:K45)</f>
        <v>20531</v>
      </c>
      <c r="L46" s="35" t="str">
        <f>IF(OR(J46=0,K46=0),"±"&amp;0,IF(SIGN(((J46-K46)/K46))=1,"+",IF(SIGN(((J46-K46)/K46))=0,"±",""))&amp;ROUND(((J46-K46)/K46)*100,0))&amp;"%"</f>
        <v>+7%</v>
      </c>
    </row>
    <row r="47" spans="9:14" s="16" customFormat="1" ht="24.75" customHeight="1">
      <c r="I47" s="85" t="s">
        <v>105</v>
      </c>
      <c r="J47" s="86"/>
      <c r="K47" s="86"/>
      <c r="L47" s="87"/>
      <c r="M47" s="49"/>
      <c r="N47" s="49"/>
    </row>
    <row r="49" spans="2:7" ht="24.75" customHeight="1">
      <c r="B49" s="84" t="s">
        <v>106</v>
      </c>
      <c r="C49" s="63" t="str">
        <f>C2</f>
        <v>HT2008</v>
      </c>
      <c r="D49" s="64"/>
      <c r="E49" s="65" t="s">
        <v>26</v>
      </c>
      <c r="F49" s="66"/>
      <c r="G49" s="66"/>
    </row>
    <row r="50" spans="2:7" ht="13.5" customHeight="1">
      <c r="B50" s="61"/>
      <c r="C50" s="88" t="s">
        <v>5</v>
      </c>
      <c r="D50" s="89"/>
      <c r="E50" s="88" t="s">
        <v>5</v>
      </c>
      <c r="F50" s="89"/>
      <c r="G50" s="84" t="s">
        <v>4</v>
      </c>
    </row>
    <row r="51" spans="2:7" ht="13.5" customHeight="1">
      <c r="B51" s="62"/>
      <c r="C51" s="90"/>
      <c r="D51" s="91"/>
      <c r="E51" s="90"/>
      <c r="F51" s="91"/>
      <c r="G51" s="92"/>
    </row>
    <row r="52" spans="2:7" ht="13.5" customHeight="1">
      <c r="B52" s="8" t="s">
        <v>107</v>
      </c>
      <c r="C52" s="41">
        <v>198501</v>
      </c>
      <c r="D52" s="10" t="str">
        <f>"("&amp;IF(C52=0,0,ROUND((C52/C55)*100,0))&amp;"%)"</f>
        <v>(98%)</v>
      </c>
      <c r="E52" s="41" t="s">
        <v>65</v>
      </c>
      <c r="F52" s="48" t="s">
        <v>108</v>
      </c>
      <c r="G52" s="7" t="s">
        <v>71</v>
      </c>
    </row>
    <row r="53" spans="2:7" ht="13.5" customHeight="1">
      <c r="B53" s="11" t="s">
        <v>109</v>
      </c>
      <c r="C53" s="41">
        <v>1341</v>
      </c>
      <c r="D53" s="10" t="str">
        <f>"("&amp;IF(C53=0,0,ROUND((C53/C55)*100,0))&amp;"%)"</f>
        <v>(1%)</v>
      </c>
      <c r="E53" s="41" t="s">
        <v>65</v>
      </c>
      <c r="F53" s="48" t="s">
        <v>108</v>
      </c>
      <c r="G53" s="7" t="s">
        <v>71</v>
      </c>
    </row>
    <row r="54" spans="2:7" ht="13.5" customHeight="1">
      <c r="B54" s="11" t="s">
        <v>110</v>
      </c>
      <c r="C54" s="41">
        <v>2369</v>
      </c>
      <c r="D54" s="10" t="str">
        <f>"("&amp;IF(C54=0,0,ROUND((C54/C55)*100,0))&amp;"%)"</f>
        <v>(1%)</v>
      </c>
      <c r="E54" s="41" t="s">
        <v>65</v>
      </c>
      <c r="F54" s="48" t="s">
        <v>108</v>
      </c>
      <c r="G54" s="7" t="s">
        <v>71</v>
      </c>
    </row>
    <row r="55" spans="2:7" s="16" customFormat="1" ht="19.5" customHeight="1">
      <c r="B55" s="12" t="s">
        <v>11</v>
      </c>
      <c r="C55" s="42">
        <f>SUM(C52:C54)</f>
        <v>202211</v>
      </c>
      <c r="D55" s="14" t="str">
        <f>"("&amp;IF(C55=0,0,ROUND((C55/C55)*100,0))&amp;"%)"</f>
        <v>(100%)</v>
      </c>
      <c r="E55" s="42" t="s">
        <v>65</v>
      </c>
      <c r="F55" s="38" t="s">
        <v>108</v>
      </c>
      <c r="G55" s="46" t="s">
        <v>71</v>
      </c>
    </row>
    <row r="56" spans="2:7" s="16" customFormat="1" ht="24.75" customHeight="1">
      <c r="B56" s="85" t="s">
        <v>114</v>
      </c>
      <c r="C56" s="86"/>
      <c r="D56" s="86"/>
      <c r="E56" s="86"/>
      <c r="F56" s="86"/>
      <c r="G56" s="87"/>
    </row>
  </sheetData>
  <sheetProtection/>
  <mergeCells count="59">
    <mergeCell ref="B9:G9"/>
    <mergeCell ref="I47:L47"/>
    <mergeCell ref="M19:M21"/>
    <mergeCell ref="AD19:AG19"/>
    <mergeCell ref="Y19:Y21"/>
    <mergeCell ref="Y26:AG26"/>
    <mergeCell ref="T20:T21"/>
    <mergeCell ref="R20:S21"/>
    <mergeCell ref="U20:V21"/>
    <mergeCell ref="Z19:AC19"/>
    <mergeCell ref="Z20:AA21"/>
    <mergeCell ref="C28:D28"/>
    <mergeCell ref="AD20:AE21"/>
    <mergeCell ref="AF20:AG21"/>
    <mergeCell ref="AB20:AC21"/>
    <mergeCell ref="N19:Q19"/>
    <mergeCell ref="N20:O21"/>
    <mergeCell ref="P20:Q21"/>
    <mergeCell ref="W20:W21"/>
    <mergeCell ref="R19:W19"/>
    <mergeCell ref="M26:W26"/>
    <mergeCell ref="B35:B37"/>
    <mergeCell ref="C35:D35"/>
    <mergeCell ref="E35:G35"/>
    <mergeCell ref="C36:D37"/>
    <mergeCell ref="E36:F37"/>
    <mergeCell ref="G36:G37"/>
    <mergeCell ref="E29:F30"/>
    <mergeCell ref="B28:B30"/>
    <mergeCell ref="B2:B4"/>
    <mergeCell ref="C2:D2"/>
    <mergeCell ref="E2:G2"/>
    <mergeCell ref="C3:D4"/>
    <mergeCell ref="E3:F4"/>
    <mergeCell ref="G3:G4"/>
    <mergeCell ref="G20:G21"/>
    <mergeCell ref="C29:D30"/>
    <mergeCell ref="B26:G26"/>
    <mergeCell ref="B19:B21"/>
    <mergeCell ref="C20:D21"/>
    <mergeCell ref="E20:F21"/>
    <mergeCell ref="C19:D19"/>
    <mergeCell ref="G29:G30"/>
    <mergeCell ref="E28:G28"/>
    <mergeCell ref="B11:B13"/>
    <mergeCell ref="C11:D11"/>
    <mergeCell ref="E11:G11"/>
    <mergeCell ref="C12:D13"/>
    <mergeCell ref="E12:F13"/>
    <mergeCell ref="E19:G19"/>
    <mergeCell ref="G12:G13"/>
    <mergeCell ref="B17:G17"/>
    <mergeCell ref="B56:G56"/>
    <mergeCell ref="B49:B51"/>
    <mergeCell ref="C49:D49"/>
    <mergeCell ref="E49:G49"/>
    <mergeCell ref="C50:D51"/>
    <mergeCell ref="E50:F51"/>
    <mergeCell ref="G50:G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G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21.00390625" style="3" customWidth="1"/>
    <col min="3" max="6" width="8.7109375" style="3" customWidth="1"/>
    <col min="7" max="7" width="10.7109375" style="3" customWidth="1"/>
    <col min="8" max="8" width="9.140625" style="3" customWidth="1"/>
    <col min="9" max="9" width="19.7109375" style="3" customWidth="1"/>
    <col min="10" max="12" width="10.7109375" style="3" customWidth="1"/>
    <col min="13" max="13" width="13.7109375" style="3" customWidth="1"/>
    <col min="14" max="14" width="8.28125" style="3" customWidth="1"/>
    <col min="15" max="15" width="5.7109375" style="3" customWidth="1"/>
    <col min="16" max="16" width="8.28125" style="3" customWidth="1"/>
    <col min="17" max="17" width="5.7109375" style="3" customWidth="1"/>
    <col min="18" max="18" width="8.28125" style="3" customWidth="1"/>
    <col min="19" max="19" width="5.7109375" style="3" customWidth="1"/>
    <col min="20" max="20" width="9.57421875" style="3" bestFit="1" customWidth="1"/>
    <col min="21" max="21" width="8.28125" style="3" customWidth="1"/>
    <col min="22" max="22" width="5.7109375" style="3" customWidth="1"/>
    <col min="23" max="23" width="9.57421875" style="3" bestFit="1" customWidth="1"/>
    <col min="24" max="24" width="9.140625" style="3" customWidth="1"/>
    <col min="25" max="25" width="16.7109375" style="3" customWidth="1"/>
    <col min="26" max="26" width="8.28125" style="3" customWidth="1"/>
    <col min="27" max="27" width="5.7109375" style="3" customWidth="1"/>
    <col min="28" max="28" width="8.28125" style="3" customWidth="1"/>
    <col min="29" max="29" width="5.7109375" style="3" customWidth="1"/>
    <col min="30" max="30" width="8.28125" style="3" customWidth="1"/>
    <col min="31" max="31" width="5.7109375" style="3" customWidth="1"/>
    <col min="32" max="32" width="8.28125" style="3" customWidth="1"/>
    <col min="33" max="33" width="5.7109375" style="3" customWidth="1"/>
    <col min="34" max="16384" width="9.140625" style="3" customWidth="1"/>
  </cols>
  <sheetData>
    <row r="2" spans="2:7" ht="24.75" customHeight="1">
      <c r="B2" s="84" t="s">
        <v>0</v>
      </c>
      <c r="C2" s="63" t="s">
        <v>61</v>
      </c>
      <c r="D2" s="64"/>
      <c r="E2" s="65" t="s">
        <v>26</v>
      </c>
      <c r="F2" s="66"/>
      <c r="G2" s="66"/>
    </row>
    <row r="3" spans="2:7" ht="13.5" customHeight="1">
      <c r="B3" s="61"/>
      <c r="C3" s="67" t="s">
        <v>5</v>
      </c>
      <c r="D3" s="68"/>
      <c r="E3" s="67" t="str">
        <f>C3</f>
        <v>Antal
sökande</v>
      </c>
      <c r="F3" s="68"/>
      <c r="G3" s="71" t="s">
        <v>4</v>
      </c>
    </row>
    <row r="4" spans="2:7" ht="13.5" customHeight="1">
      <c r="B4" s="62"/>
      <c r="C4" s="69"/>
      <c r="D4" s="70"/>
      <c r="E4" s="69"/>
      <c r="F4" s="70"/>
      <c r="G4" s="72"/>
    </row>
    <row r="5" spans="2:7" ht="13.5" customHeight="1">
      <c r="B5" s="8" t="s">
        <v>8</v>
      </c>
      <c r="C5" s="9">
        <f>INDEX(Allt,MATCH(C2,Antagningsomgång,0),3)</f>
        <v>13445</v>
      </c>
      <c r="D5" s="37" t="str">
        <f>"("&amp;IF(C5=0,0,ROUND((C5/C8)*100,0))&amp;"%)"</f>
        <v>(100%)</v>
      </c>
      <c r="E5" s="9">
        <f>IF(E2="Ingen tidigare
jämförbar termin",0,INDEX(Allt,MATCH(E2,Antagningsomgång,0),3))</f>
        <v>0</v>
      </c>
      <c r="F5" s="10" t="str">
        <f>"("&amp;IF(E5=0,0,ROUND((E5/E8)*100,0))&amp;"%)"</f>
        <v>(0%)</v>
      </c>
      <c r="G5" s="7" t="str">
        <f>IF(OR(C5=0,E5=0),"±"&amp;0,IF(SIGN(((C5-E5)/E5))=1,"+",IF(SIGN(((C5-E5)/E5))=0,"±",""))&amp;ROUND(((C5-E5)/E5)*100,0))&amp;"%"</f>
        <v>±0%</v>
      </c>
    </row>
    <row r="6" spans="2:7" ht="13.5" customHeight="1">
      <c r="B6" s="11" t="s">
        <v>9</v>
      </c>
      <c r="C6" s="9">
        <f>INDEX(Allt,MATCH(C2,Antagningsomgång,0),4)</f>
        <v>0</v>
      </c>
      <c r="D6" s="37" t="str">
        <f>"("&amp;IF(C6=0,0,ROUND((C6/C8)*100,0))&amp;"%)"</f>
        <v>(0%)</v>
      </c>
      <c r="E6" s="6">
        <f>IF(E2="Ingen tidigare
jämförbar termin",0,INDEX(Allt,MATCH(E2,Antagningsomgång,0),4))</f>
        <v>0</v>
      </c>
      <c r="F6" s="10" t="str">
        <f>"("&amp;IF(E6=0,0,ROUND((E6/E8)*100,0))&amp;"%)"</f>
        <v>(0%)</v>
      </c>
      <c r="G6" s="7" t="str">
        <f>IF(OR(C6=0,E6=0),"±"&amp;0,IF(SIGN(((C6-E6)/E6))=1,"+",IF(SIGN(((C6-E6)/E6))=0,"±",""))&amp;ROUND(((C6-E6)/E6)*100,0))&amp;"%"</f>
        <v>±0%</v>
      </c>
    </row>
    <row r="7" spans="2:7" ht="13.5" customHeight="1">
      <c r="B7" s="11" t="s">
        <v>10</v>
      </c>
      <c r="C7" s="9">
        <f>INDEX(Allt,MATCH(C2,Antagningsomgång,0),5)</f>
        <v>3</v>
      </c>
      <c r="D7" s="37" t="str">
        <f>"("&amp;IF(C7=0,0,ROUND((C7/C8)*100,0))&amp;"%)"</f>
        <v>(0%)</v>
      </c>
      <c r="E7" s="6">
        <f>IF(E2="Ingen tidigare
jämförbar termin",0,INDEX(Allt,MATCH(E2,Antagningsomgång,0),5))</f>
        <v>0</v>
      </c>
      <c r="F7" s="10" t="str">
        <f>"("&amp;IF(E7=0,0,ROUND((E7/E8)*100,0))&amp;"%)"</f>
        <v>(0%)</v>
      </c>
      <c r="G7" s="7" t="str">
        <f>IF(OR(C7=0,E7=0),"±"&amp;0,IF(SIGN(((C7-E7)/E7))=1,"+",IF(SIGN(((C7-E7)/E7))=0,"±",""))&amp;ROUND(((C7-E7)/E7)*100,0))&amp;"%"</f>
        <v>±0%</v>
      </c>
    </row>
    <row r="8" spans="2:7" s="16" customFormat="1" ht="19.5" customHeight="1">
      <c r="B8" s="12" t="s">
        <v>11</v>
      </c>
      <c r="C8" s="13">
        <f>SUM(C5:C7)</f>
        <v>13448</v>
      </c>
      <c r="D8" s="38" t="str">
        <f>"("&amp;IF(C8=0,0,ROUND((C8/C8)*100,0))&amp;"%)"</f>
        <v>(100%)</v>
      </c>
      <c r="E8" s="13">
        <f>SUM(E5:E7)</f>
        <v>0</v>
      </c>
      <c r="F8" s="14" t="str">
        <f>"("&amp;IF(E8=0,0,ROUND((E8/E8)*100,0))&amp;"%)"</f>
        <v>(0%)</v>
      </c>
      <c r="G8" s="15" t="str">
        <f>IF(OR(C8=0,E8=0),"±"&amp;0,IF(SIGN(((C8-E8)/E8))=1,"+",IF(SIGN(((C8-E8)/E8))=0,"±",""))&amp;ROUND(((C8-E8)/E8)*100,0))&amp;"%"</f>
        <v>±0%</v>
      </c>
    </row>
    <row r="9" spans="2:7" s="16" customFormat="1" ht="24.75" customHeight="1">
      <c r="B9" s="85" t="s">
        <v>104</v>
      </c>
      <c r="C9" s="86"/>
      <c r="D9" s="86"/>
      <c r="E9" s="86"/>
      <c r="F9" s="86"/>
      <c r="G9" s="87"/>
    </row>
    <row r="10" spans="2:7" s="16" customFormat="1" ht="18" customHeight="1">
      <c r="B10" s="17"/>
      <c r="C10" s="18"/>
      <c r="D10" s="19"/>
      <c r="E10" s="18"/>
      <c r="F10" s="19"/>
      <c r="G10" s="20"/>
    </row>
    <row r="11" spans="2:7" ht="24.75" customHeight="1">
      <c r="B11" s="60" t="s">
        <v>48</v>
      </c>
      <c r="C11" s="63" t="str">
        <f>C2</f>
        <v>IKVT09</v>
      </c>
      <c r="D11" s="64"/>
      <c r="E11" s="65" t="str">
        <f>E2</f>
        <v>Ingen tidigare
jämförbar termin</v>
      </c>
      <c r="F11" s="66"/>
      <c r="G11" s="66"/>
    </row>
    <row r="12" spans="2:10" ht="13.5" customHeight="1">
      <c r="B12" s="61"/>
      <c r="C12" s="67" t="str">
        <f>C3</f>
        <v>Antal
sökande</v>
      </c>
      <c r="D12" s="68"/>
      <c r="E12" s="67" t="str">
        <f>C3</f>
        <v>Antal
sökande</v>
      </c>
      <c r="F12" s="68"/>
      <c r="G12" s="71" t="str">
        <f>G3</f>
        <v>Förändring</v>
      </c>
      <c r="J12" s="23"/>
    </row>
    <row r="13" spans="2:10" ht="13.5" customHeight="1">
      <c r="B13" s="62"/>
      <c r="C13" s="69"/>
      <c r="D13" s="70"/>
      <c r="E13" s="69"/>
      <c r="F13" s="70"/>
      <c r="G13" s="72"/>
      <c r="J13" s="23"/>
    </row>
    <row r="14" spans="2:7" ht="13.5" customHeight="1">
      <c r="B14" s="5" t="s">
        <v>12</v>
      </c>
      <c r="C14" s="9">
        <f>INDEX(Allt,MATCH(C2,Antagningsomgång,0),6)</f>
        <v>36</v>
      </c>
      <c r="D14" s="10" t="str">
        <f>"("&amp;IF(C14=0,0,ROUND((C14/C16)*100,0))&amp;"%)"</f>
        <v>(36%)</v>
      </c>
      <c r="E14" s="9">
        <f>IF(E2="Ingen tidigare
jämförbar termin",0,INDEX(Allt,MATCH(E2,Antagningsomgång,0),6))</f>
        <v>0</v>
      </c>
      <c r="F14" s="10" t="str">
        <f>"("&amp;IF(E14=0,0,ROUND((E14/E16)*100,0))&amp;"%)"</f>
        <v>(0%)</v>
      </c>
      <c r="G14" s="7" t="str">
        <f>IF(OR(C14=0,E14=0),"±"&amp;0,IF(SIGN(((C14-E14)/E14))=1,"+",IF(SIGN(((C14-E14)/E14))=0,"±",""))&amp;ROUND(((C14-E14)/E14)*100,0))&amp;"%"</f>
        <v>±0%</v>
      </c>
    </row>
    <row r="15" spans="2:9" ht="13.5" customHeight="1">
      <c r="B15" s="5" t="s">
        <v>13</v>
      </c>
      <c r="C15" s="9">
        <f>INDEX(Allt,MATCH(C2,Antagningsomgång,0),7)</f>
        <v>64</v>
      </c>
      <c r="D15" s="10" t="str">
        <f>"("&amp;IF(C15=0,0,ROUND((C15/C16)*100,0))&amp;"%)"</f>
        <v>(64%)</v>
      </c>
      <c r="E15" s="6">
        <f>IF(E2="Ingen tidigare
jämförbar termin",0,INDEX(Allt,MATCH(E2,Antagningsomgång,0),7))</f>
        <v>0</v>
      </c>
      <c r="F15" s="10" t="str">
        <f>"("&amp;IF(E15=0,0,ROUND((E15/E16)*100,0))&amp;"%)"</f>
        <v>(0%)</v>
      </c>
      <c r="G15" s="7" t="str">
        <f>IF(OR(C15=0,E15=0),"±"&amp;0,IF(SIGN(((C15-E15)/E15))=1,"+",IF(SIGN(((C15-E15)/E15))=0,"±",""))&amp;ROUND(((C15-E15)/E15)*100,0))&amp;"%"</f>
        <v>±0%</v>
      </c>
      <c r="I15" s="21"/>
    </row>
    <row r="16" spans="2:7" s="16" customFormat="1" ht="19.5" customHeight="1">
      <c r="B16" s="12" t="s">
        <v>11</v>
      </c>
      <c r="C16" s="13">
        <f>SUM(C14:C15)</f>
        <v>100</v>
      </c>
      <c r="D16" s="14" t="str">
        <f>"("&amp;IF(C16=0,0,ROUND((C16/C16)*100,0))&amp;"%)"</f>
        <v>(100%)</v>
      </c>
      <c r="E16" s="13">
        <f>SUM(E14:E15)</f>
        <v>0</v>
      </c>
      <c r="F16" s="14" t="str">
        <f>"("&amp;IF(E16=0,0,ROUND((E16/E16)*100,0))&amp;"%)"</f>
        <v>(0%)</v>
      </c>
      <c r="G16" s="15" t="str">
        <f>IF(OR(C16=0,E16=0),"±"&amp;0,IF(SIGN(((C16-E16)/E16))=1,"+",IF(SIGN(((C16-E16)/E16))=0,"±",""))&amp;ROUND(((C16-E16)/E16)*100,0))&amp;"%"</f>
        <v>±0%</v>
      </c>
    </row>
    <row r="17" spans="2:7" s="16" customFormat="1" ht="24.75" customHeight="1">
      <c r="B17" s="57" t="s">
        <v>14</v>
      </c>
      <c r="C17" s="58"/>
      <c r="D17" s="58"/>
      <c r="E17" s="58"/>
      <c r="F17" s="58"/>
      <c r="G17" s="59"/>
    </row>
    <row r="18" spans="2:7" s="16" customFormat="1" ht="18" customHeight="1">
      <c r="B18" s="17"/>
      <c r="C18" s="18"/>
      <c r="D18" s="19"/>
      <c r="E18" s="18"/>
      <c r="F18" s="19"/>
      <c r="G18" s="20"/>
    </row>
    <row r="19" spans="2:33" ht="24.75" customHeight="1">
      <c r="B19" s="84" t="s">
        <v>49</v>
      </c>
      <c r="C19" s="63" t="str">
        <f>C2</f>
        <v>IKVT09</v>
      </c>
      <c r="D19" s="64"/>
      <c r="E19" s="65" t="str">
        <f>E2</f>
        <v>Ingen tidigare
jämförbar termin</v>
      </c>
      <c r="F19" s="66"/>
      <c r="G19" s="66"/>
      <c r="M19" s="60" t="s">
        <v>50</v>
      </c>
      <c r="N19" s="82" t="str">
        <f>C2</f>
        <v>IKVT09</v>
      </c>
      <c r="O19" s="83"/>
      <c r="P19" s="83"/>
      <c r="Q19" s="63"/>
      <c r="R19" s="75" t="str">
        <f>E2</f>
        <v>Ingen tidigare
jämförbar termin</v>
      </c>
      <c r="S19" s="78"/>
      <c r="T19" s="78"/>
      <c r="U19" s="78"/>
      <c r="V19" s="78"/>
      <c r="W19" s="79"/>
      <c r="Y19" s="60" t="s">
        <v>50</v>
      </c>
      <c r="Z19" s="82" t="str">
        <f>C2</f>
        <v>IKVT09</v>
      </c>
      <c r="AA19" s="83"/>
      <c r="AB19" s="83"/>
      <c r="AC19" s="63"/>
      <c r="AD19" s="75" t="str">
        <f>E2</f>
        <v>Ingen tidigare
jämförbar termin</v>
      </c>
      <c r="AE19" s="78"/>
      <c r="AF19" s="78"/>
      <c r="AG19" s="79"/>
    </row>
    <row r="20" spans="2:33" ht="13.5" customHeight="1">
      <c r="B20" s="61"/>
      <c r="C20" s="67" t="str">
        <f>C3</f>
        <v>Antal
sökande</v>
      </c>
      <c r="D20" s="68"/>
      <c r="E20" s="67" t="str">
        <f>C3</f>
        <v>Antal
sökande</v>
      </c>
      <c r="F20" s="68"/>
      <c r="G20" s="71" t="str">
        <f>G3</f>
        <v>Förändring</v>
      </c>
      <c r="M20" s="80"/>
      <c r="N20" s="67" t="s">
        <v>51</v>
      </c>
      <c r="O20" s="68"/>
      <c r="P20" s="67" t="s">
        <v>52</v>
      </c>
      <c r="Q20" s="68"/>
      <c r="R20" s="67" t="str">
        <f>N20</f>
        <v>Antal sökande
kvinnor</v>
      </c>
      <c r="S20" s="76"/>
      <c r="T20" s="55" t="str">
        <f>G3</f>
        <v>Förändring</v>
      </c>
      <c r="U20" s="67" t="str">
        <f>P20</f>
        <v>Antal sökande
män</v>
      </c>
      <c r="V20" s="76"/>
      <c r="W20" s="55" t="str">
        <f>G3</f>
        <v>Förändring</v>
      </c>
      <c r="Y20" s="80"/>
      <c r="Z20" s="67" t="str">
        <f>N20</f>
        <v>Antal sökande
kvinnor</v>
      </c>
      <c r="AA20" s="68"/>
      <c r="AB20" s="67" t="str">
        <f>P20</f>
        <v>Antal sökande
män</v>
      </c>
      <c r="AC20" s="68"/>
      <c r="AD20" s="67" t="str">
        <f>N20</f>
        <v>Antal sökande
kvinnor</v>
      </c>
      <c r="AE20" s="76"/>
      <c r="AF20" s="67" t="str">
        <f>P20</f>
        <v>Antal sökande
män</v>
      </c>
      <c r="AG20" s="68"/>
    </row>
    <row r="21" spans="2:33" ht="13.5" customHeight="1">
      <c r="B21" s="62"/>
      <c r="C21" s="69"/>
      <c r="D21" s="70"/>
      <c r="E21" s="69"/>
      <c r="F21" s="70"/>
      <c r="G21" s="72"/>
      <c r="M21" s="81"/>
      <c r="N21" s="69"/>
      <c r="O21" s="70"/>
      <c r="P21" s="69"/>
      <c r="Q21" s="70"/>
      <c r="R21" s="69"/>
      <c r="S21" s="77"/>
      <c r="T21" s="56"/>
      <c r="U21" s="69"/>
      <c r="V21" s="77"/>
      <c r="W21" s="56"/>
      <c r="Y21" s="81"/>
      <c r="Z21" s="69"/>
      <c r="AA21" s="70"/>
      <c r="AB21" s="69"/>
      <c r="AC21" s="70"/>
      <c r="AD21" s="69"/>
      <c r="AE21" s="77"/>
      <c r="AF21" s="69"/>
      <c r="AG21" s="70"/>
    </row>
    <row r="22" spans="2:33" ht="13.5" customHeight="1">
      <c r="B22" s="5" t="s">
        <v>15</v>
      </c>
      <c r="C22" s="9">
        <f>INDEX(Allt,MATCH(C2,Antagningsomgång,0),8)</f>
        <v>17</v>
      </c>
      <c r="D22" s="10" t="str">
        <f>"("&amp;IF(C22=0,0,ROUND((C22/C25)*100,0))&amp;"%)"</f>
        <v>(17%)</v>
      </c>
      <c r="E22" s="9">
        <f>IF(E2="Ingen tidigare
jämförbar termin",0,INDEX(Allt,MATCH(E2,Antagningsomgång,0),8))</f>
        <v>0</v>
      </c>
      <c r="F22" s="10" t="str">
        <f>"("&amp;IF(E22=0,0,ROUND((E22/E25)*100,0))&amp;"%)"</f>
        <v>(0%)</v>
      </c>
      <c r="G22" s="7" t="str">
        <f>IF(OR(C22=0,E22=0),"±"&amp;0,IF(SIGN(((C22-E22)/E22))=1,"+",IF(SIGN(((C22-E22)/E22))=0,"±",""))&amp;ROUND(((C22-E22)/E22)*100,0))&amp;"%"</f>
        <v>±0%</v>
      </c>
      <c r="M22" s="5" t="s">
        <v>15</v>
      </c>
      <c r="N22" s="9">
        <f>INDEX(Allt,MATCH(C2,Antagningsomgång,0),11)</f>
        <v>11</v>
      </c>
      <c r="O22" s="10" t="str">
        <f>"("&amp;IF(N22=0,0,ROUND((N22/(SUM(N25,P25)))*100,0))&amp;"%)"</f>
        <v>(11%)</v>
      </c>
      <c r="P22" s="9">
        <f>INDEX(Allt,MATCH(C2,Antagningsomgång,0),14)</f>
        <v>6</v>
      </c>
      <c r="Q22" s="27" t="str">
        <f>"("&amp;IF(P22=0,0,ROUND((P22/(SUM(N25,P25)))*100,0))&amp;"%)"</f>
        <v>(6%)</v>
      </c>
      <c r="R22" s="9">
        <f>IF(E2="Ingen tidigare
jämförbar termin",0,INDEX(Allt,MATCH(E2,Antagningsomgång,0),11))</f>
        <v>0</v>
      </c>
      <c r="S22" s="29" t="str">
        <f>"("&amp;IF(R22=0,0,ROUND((R22/(SUM(R25,U25)))*100,0))&amp;"%)"</f>
        <v>(0%)</v>
      </c>
      <c r="T22" s="31" t="str">
        <f>IF(OR(N22=0,R22=0),"±"&amp;0,IF(SIGN(((N22-R22)/R22))=1,"+",IF(SIGN(((N22-R22)/R22))=0,"±",""))&amp;ROUND(((N22-R22)/R22)*100,0))&amp;"%"</f>
        <v>±0%</v>
      </c>
      <c r="U22" s="9">
        <f>IF(E2="Ingen tidigare
jämförbar termin",0,INDEX(Allt,MATCH(E2,Antagningsomgång,0),14))</f>
        <v>0</v>
      </c>
      <c r="V22" s="27" t="str">
        <f>"("&amp;IF(U22=0,0,ROUND((U22/(SUM(R25,U25)))*100,0))&amp;"%)"</f>
        <v>(0%)</v>
      </c>
      <c r="W22" s="31" t="str">
        <f>IF(OR(P22=0,U22=0),"±"&amp;0,IF(SIGN(((P22-U22)/U22))=1,"+",IF(SIGN(((P22-U22)/U22))=0,"±",""))&amp;ROUND(((P22-U22)/U22)*100,0))&amp;"%"</f>
        <v>±0%</v>
      </c>
      <c r="Y22" s="5" t="s">
        <v>15</v>
      </c>
      <c r="Z22" s="9">
        <f>INDEX(Allt,MATCH(C2,Antagningsomgång,0),11)</f>
        <v>11</v>
      </c>
      <c r="AA22" s="10" t="str">
        <f>"("&amp;IF(Z22=0,0,ROUND((Z22/(SUM(Z25,AB25)))*100,0))&amp;"%)"</f>
        <v>(11%)</v>
      </c>
      <c r="AB22" s="9">
        <f>INDEX(Allt,MATCH(C2,Antagningsomgång,0),14)</f>
        <v>6</v>
      </c>
      <c r="AC22" s="27" t="str">
        <f>"("&amp;IF(AB22=0,0,ROUND((AB22/(SUM(Z25,AB25)))*100,0))&amp;"%)"</f>
        <v>(6%)</v>
      </c>
      <c r="AD22" s="9">
        <f>IF(E2="Ingen tidigare
jämförbar termin",0,INDEX(Allt,MATCH(E2,Antagningsomgång,0),11))</f>
        <v>0</v>
      </c>
      <c r="AE22" s="29" t="str">
        <f>"("&amp;IF(AD22=0,0,ROUND((AD22/(SUM(AD25,AF25)))*100,0))&amp;"%)"</f>
        <v>(0%)</v>
      </c>
      <c r="AF22" s="9">
        <f>IF(E2="Ingen tidigare
jämförbar termin",0,INDEX(Allt,MATCH(E2,Antagningsomgång,0),14))</f>
        <v>0</v>
      </c>
      <c r="AG22" s="10" t="str">
        <f>"("&amp;IF(AF22=0,0,ROUND((AF22/(SUM(AD25,AF25)))*100,0))&amp;"%)"</f>
        <v>(0%)</v>
      </c>
    </row>
    <row r="23" spans="2:33" ht="13.5" customHeight="1">
      <c r="B23" s="5" t="s">
        <v>16</v>
      </c>
      <c r="C23" s="9">
        <f>INDEX(Allt,MATCH(C2,Antagningsomgång,0),9)</f>
        <v>70</v>
      </c>
      <c r="D23" s="10" t="str">
        <f>"("&amp;IF(C23=0,0,ROUND((C23/C25)*100,0))&amp;"%)"</f>
        <v>(70%)</v>
      </c>
      <c r="E23" s="6">
        <f>IF(E2="Ingen tidigare
jämförbar termin",0,INDEX(Allt,MATCH(E2,Antagningsomgång,0),9))</f>
        <v>0</v>
      </c>
      <c r="F23" s="10" t="str">
        <f>"("&amp;IF(E23=0,0,ROUND((E23/E25)*100,0))&amp;"%)"</f>
        <v>(0%)</v>
      </c>
      <c r="G23" s="7" t="str">
        <f>IF(OR(C23=0,E23=0),"±"&amp;0,IF(SIGN(((C23-E23)/E23))=1,"+",IF(SIGN(((C23-E23)/E23))=0,"±",""))&amp;ROUND(((C23-E23)/E23)*100,0))&amp;"%"</f>
        <v>±0%</v>
      </c>
      <c r="M23" s="5" t="s">
        <v>16</v>
      </c>
      <c r="N23" s="9">
        <f>INDEX(Allt,MATCH(C2,Antagningsomgång,0),12)</f>
        <v>22</v>
      </c>
      <c r="O23" s="10" t="str">
        <f>"("&amp;IF(N23=0,0,ROUND((N23/(SUM(N25,P25)))*100,0))&amp;"%)"</f>
        <v>(22%)</v>
      </c>
      <c r="P23" s="6">
        <f>INDEX(Allt,MATCH(C2,Antagningsomgång,0),15)</f>
        <v>48</v>
      </c>
      <c r="Q23" s="27" t="str">
        <f>"("&amp;IF(P23=0,0,ROUND((P23/(SUM(N25,P25)))*100,0))&amp;"%)"</f>
        <v>(48%)</v>
      </c>
      <c r="R23" s="9">
        <f>IF(E2="Ingen tidigare
jämförbar termin",0,INDEX(Allt,MATCH(E2,Antagningsomgång,0),12))</f>
        <v>0</v>
      </c>
      <c r="S23" s="29" t="str">
        <f>"("&amp;IF(R23=0,0,ROUND((R23/(SUM(R25,U25)))*100,0))&amp;"%)"</f>
        <v>(0%)</v>
      </c>
      <c r="T23" s="31" t="str">
        <f>IF(OR(N23=0,R23=0),"±"&amp;0,IF(SIGN(((N23-R23)/R23))=1,"+",IF(SIGN(((N23-R23)/R23))=0,"±",""))&amp;ROUND(((N23-R23)/R23)*100,0))&amp;"%"</f>
        <v>±0%</v>
      </c>
      <c r="U23" s="6">
        <f>IF(E2="Ingen tidigare
jämförbar termin",0,INDEX(Allt,MATCH(E2,Antagningsomgång,0),15))</f>
        <v>0</v>
      </c>
      <c r="V23" s="27" t="str">
        <f>"("&amp;IF(U23=0,0,ROUND((U23/(SUM(R25,U25)))*100,0))&amp;"%)"</f>
        <v>(0%)</v>
      </c>
      <c r="W23" s="31" t="str">
        <f>IF(OR(P23=0,U23=0),"±"&amp;0,IF(SIGN(((P23-U23)/U23))=1,"+",IF(SIGN(((P23-U23)/U23))=0,"±",""))&amp;ROUND(((P23-U23)/U23)*100,0))&amp;"%"</f>
        <v>±0%</v>
      </c>
      <c r="Y23" s="5" t="s">
        <v>16</v>
      </c>
      <c r="Z23" s="9">
        <f>INDEX(Allt,MATCH(C2,Antagningsomgång,0),12)</f>
        <v>22</v>
      </c>
      <c r="AA23" s="10" t="str">
        <f>"("&amp;IF(Z23=0,0,ROUND((Z23/(SUM(Z25,AB25)))*100,0))&amp;"%)"</f>
        <v>(22%)</v>
      </c>
      <c r="AB23" s="6">
        <f>INDEX(Allt,MATCH(C2,Antagningsomgång,0),15)</f>
        <v>48</v>
      </c>
      <c r="AC23" s="27" t="str">
        <f>"("&amp;IF(AB23=0,0,ROUND((AB23/(SUM(Z25,AB25)))*100,0))&amp;"%)"</f>
        <v>(48%)</v>
      </c>
      <c r="AD23" s="9">
        <f>IF(E2="Ingen tidigare
jämförbar termin",0,INDEX(Allt,MATCH(E2,Antagningsomgång,0),12))</f>
        <v>0</v>
      </c>
      <c r="AE23" s="29" t="str">
        <f>"("&amp;IF(AD23=0,0,ROUND((AD23/(SUM(AD25,AF25)))*100,0))&amp;"%)"</f>
        <v>(0%)</v>
      </c>
      <c r="AF23" s="6">
        <f>IF(E2="Ingen tidigare
jämförbar termin",0,INDEX(Allt,MATCH(E2,Antagningsomgång,0),15))</f>
        <v>0</v>
      </c>
      <c r="AG23" s="10" t="str">
        <f>"("&amp;IF(AF23=0,0,ROUND((AF23/(SUM(AD25,AF25)))*100,0))&amp;"%)"</f>
        <v>(0%)</v>
      </c>
    </row>
    <row r="24" spans="2:33" ht="13.5" customHeight="1">
      <c r="B24" s="5" t="s">
        <v>17</v>
      </c>
      <c r="C24" s="9">
        <f>INDEX(Allt,MATCH(C2,Antagningsomgång,0),10)</f>
        <v>13</v>
      </c>
      <c r="D24" s="10" t="str">
        <f>"("&amp;IF(C24=0,0,ROUND((C24/C25)*100,0))&amp;"%)"</f>
        <v>(13%)</v>
      </c>
      <c r="E24" s="6">
        <f>IF(E2="Ingen tidigare
jämförbar termin",0,INDEX(Allt,MATCH(E2,Antagningsomgång,0),10))</f>
        <v>0</v>
      </c>
      <c r="F24" s="10" t="str">
        <f>"("&amp;IF(E24=0,0,ROUND((E24/E25)*100,0))&amp;"%)"</f>
        <v>(0%)</v>
      </c>
      <c r="G24" s="7" t="str">
        <f>IF(OR(C24=0,E24=0),"±"&amp;0,IF(SIGN(((C24-E24)/E24))=1,"+",IF(SIGN(((C24-E24)/E24))=0,"±",""))&amp;ROUND(((C24-E24)/E24)*100,0))&amp;"%"</f>
        <v>±0%</v>
      </c>
      <c r="M24" s="5" t="s">
        <v>17</v>
      </c>
      <c r="N24" s="9">
        <f>INDEX(Allt,MATCH(C2,Antagningsomgång,0),13)</f>
        <v>3</v>
      </c>
      <c r="O24" s="10" t="str">
        <f>"("&amp;IF(N24=0,0,ROUND((N24/(SUM(N25,P25)))*100,0))&amp;"%)"</f>
        <v>(3%)</v>
      </c>
      <c r="P24" s="6">
        <f>INDEX(Allt,MATCH(C2,Antagningsomgång,0),16)</f>
        <v>10</v>
      </c>
      <c r="Q24" s="27" t="str">
        <f>"("&amp;IF(P24=0,0,ROUND((P24/(SUM(N25,P25)))*100,0))&amp;"%)"</f>
        <v>(10%)</v>
      </c>
      <c r="R24" s="9">
        <f>IF(E2="Ingen tidigare
jämförbar termin",0,INDEX(Allt,MATCH(E2,Antagningsomgång,0),13))</f>
        <v>0</v>
      </c>
      <c r="S24" s="29" t="str">
        <f>"("&amp;IF(R24=0,0,ROUND((R24/(SUM(R25,U25)))*100,0))&amp;"%)"</f>
        <v>(0%)</v>
      </c>
      <c r="T24" s="31" t="str">
        <f>IF(OR(N24=0,R24=0),"±"&amp;0,IF(SIGN(((N24-R24)/R24))=1,"+",IF(SIGN(((N24-R24)/R24))=0,"±",""))&amp;ROUND(((N24-R24)/R24)*100,0))&amp;"%"</f>
        <v>±0%</v>
      </c>
      <c r="U24" s="6">
        <f>IF(E2="Ingen tidigare
jämförbar termin",0,INDEX(Allt,MATCH(E2,Antagningsomgång,0),16))</f>
        <v>0</v>
      </c>
      <c r="V24" s="27" t="str">
        <f>"("&amp;IF(U24=0,0,ROUND((U24/(SUM(R25,U25)))*100,0))&amp;"%)"</f>
        <v>(0%)</v>
      </c>
      <c r="W24" s="31" t="str">
        <f>IF(OR(P24=0,U24=0),"±"&amp;0,IF(SIGN(((P24-U24)/U24))=1,"+",IF(SIGN(((P24-U24)/U24))=0,"±",""))&amp;ROUND(((P24-U24)/U24)*100,0))&amp;"%"</f>
        <v>±0%</v>
      </c>
      <c r="Y24" s="5" t="s">
        <v>17</v>
      </c>
      <c r="Z24" s="9">
        <f>INDEX(Allt,MATCH(C2,Antagningsomgång,0),13)</f>
        <v>3</v>
      </c>
      <c r="AA24" s="10" t="str">
        <f>"("&amp;IF(Z24=0,0,ROUND((Z24/(SUM(Z25,AB25)))*100,0))&amp;"%)"</f>
        <v>(3%)</v>
      </c>
      <c r="AB24" s="6">
        <f>INDEX(Allt,MATCH(C2,Antagningsomgång,0),16)</f>
        <v>10</v>
      </c>
      <c r="AC24" s="27" t="str">
        <f>"("&amp;IF(AB24=0,0,ROUND((AB24/(SUM(Z25,AB25)))*100,0))&amp;"%)"</f>
        <v>(10%)</v>
      </c>
      <c r="AD24" s="9">
        <f>IF(E2="Ingen tidigare
jämförbar termin",0,INDEX(Allt,MATCH(E2,Antagningsomgång,0),13))</f>
        <v>0</v>
      </c>
      <c r="AE24" s="29" t="str">
        <f>"("&amp;IF(AD24=0,0,ROUND((AD24/(SUM(AD25,AF25)))*100,0))&amp;"%)"</f>
        <v>(0%)</v>
      </c>
      <c r="AF24" s="6">
        <f>IF(E2="Ingen tidigare
jämförbar termin",0,INDEX(Allt,MATCH(E2,Antagningsomgång,0),16))</f>
        <v>0</v>
      </c>
      <c r="AG24" s="10" t="str">
        <f>"("&amp;IF(AF24=0,0,ROUND((AF24/(SUM(AD25,AF25)))*100,0))&amp;"%)"</f>
        <v>(0%)</v>
      </c>
    </row>
    <row r="25" spans="2:33" s="16" customFormat="1" ht="19.5" customHeight="1">
      <c r="B25" s="12" t="s">
        <v>11</v>
      </c>
      <c r="C25" s="13">
        <f>SUM(C22:C24)</f>
        <v>100</v>
      </c>
      <c r="D25" s="14" t="str">
        <f>"("&amp;IF(C25=0,0,ROUND((C25/C25)*100,0))&amp;"%)"</f>
        <v>(100%)</v>
      </c>
      <c r="E25" s="13">
        <f>SUM(E22:E24)</f>
        <v>0</v>
      </c>
      <c r="F25" s="14" t="str">
        <f>"("&amp;IF(E25=0,0,ROUND((E25/E25)*100,0))&amp;"%)"</f>
        <v>(0%)</v>
      </c>
      <c r="G25" s="15" t="str">
        <f>IF(OR(C25=0,E25=0),"±"&amp;0,IF(SIGN(((C25-E25)/E25))=1,"+",IF(SIGN(((C25-E25)/E25))=0,"±",""))&amp;ROUND(((C25-E25)/E25)*100,0))&amp;"%"</f>
        <v>±0%</v>
      </c>
      <c r="M25" s="12" t="s">
        <v>11</v>
      </c>
      <c r="N25" s="13">
        <f>SUM(N22:N24)</f>
        <v>36</v>
      </c>
      <c r="O25" s="14" t="str">
        <f>"("&amp;IF(N25=0,0,ROUND((N25/(SUM(N25,P25)))*100,0))&amp;"%)"</f>
        <v>(36%)</v>
      </c>
      <c r="P25" s="13">
        <f>SUM(P22:P24)</f>
        <v>64</v>
      </c>
      <c r="Q25" s="28" t="str">
        <f>"("&amp;IF(P25=0,0,ROUND((P25/(SUM(N25,P25)))*100,0))&amp;"%)"</f>
        <v>(64%)</v>
      </c>
      <c r="R25" s="13">
        <f>SUM(R22:R24)</f>
        <v>0</v>
      </c>
      <c r="S25" s="30" t="str">
        <f>"("&amp;IF(R25=0,0,ROUND((R25/(SUM(R25,U25)))*100,0))&amp;"%)"</f>
        <v>(0%)</v>
      </c>
      <c r="T25" s="32" t="str">
        <f>IF(OR(N25=0,R25=0),"±"&amp;0,IF(SIGN(((N25-R25)/R25))=1,"+",IF(SIGN(((N25-R25)/R25))=0,"±",""))&amp;ROUND(((N25-R25)/R25)*100,0))&amp;"%"</f>
        <v>±0%</v>
      </c>
      <c r="U25" s="13">
        <f>SUM(U22:U24)</f>
        <v>0</v>
      </c>
      <c r="V25" s="28" t="str">
        <f>"("&amp;IF(U25=0,0,ROUND((U25/(SUM(R25,U25)))*100,0))&amp;"%)"</f>
        <v>(0%)</v>
      </c>
      <c r="W25" s="32" t="str">
        <f>IF(OR(P25=0,U25=0),"±"&amp;0,IF(SIGN(((P25-U25)/U25))=1,"+",IF(SIGN(((P25-U25)/U25))=0,"±",""))&amp;ROUND(((P25-U25)/U25)*100,0))&amp;"%"</f>
        <v>±0%</v>
      </c>
      <c r="Y25" s="12" t="s">
        <v>11</v>
      </c>
      <c r="Z25" s="13">
        <f>SUM(Z22:Z24)</f>
        <v>36</v>
      </c>
      <c r="AA25" s="14" t="str">
        <f>"("&amp;IF(Z25=0,0,ROUND((Z25/(SUM(Z25,AB25)))*100,0))&amp;"%)"</f>
        <v>(36%)</v>
      </c>
      <c r="AB25" s="13">
        <f>SUM(AB22:AB24)</f>
        <v>64</v>
      </c>
      <c r="AC25" s="28" t="str">
        <f>"("&amp;IF(AB25=0,0,ROUND((AB25/(SUM(Z25,AB25)))*100,0))&amp;"%)"</f>
        <v>(64%)</v>
      </c>
      <c r="AD25" s="13">
        <f>SUM(AD22:AD24)</f>
        <v>0</v>
      </c>
      <c r="AE25" s="30" t="str">
        <f>"("&amp;IF(AD25=0,0,ROUND((AD25/(SUM(AD25,AF25)))*100,0))&amp;"%)"</f>
        <v>(0%)</v>
      </c>
      <c r="AF25" s="13">
        <f>SUM(AF22:AF24)</f>
        <v>0</v>
      </c>
      <c r="AG25" s="14" t="str">
        <f>"("&amp;IF(AF25=0,0,ROUND((AF25/(SUM(AD25,AF25)))*100,0))&amp;"%)"</f>
        <v>(0%)</v>
      </c>
    </row>
    <row r="26" spans="2:33" s="16" customFormat="1" ht="24.75" customHeight="1">
      <c r="B26" s="57" t="s">
        <v>18</v>
      </c>
      <c r="C26" s="58"/>
      <c r="D26" s="58"/>
      <c r="E26" s="58"/>
      <c r="F26" s="58"/>
      <c r="G26" s="59"/>
      <c r="M26" s="57" t="s">
        <v>18</v>
      </c>
      <c r="N26" s="58"/>
      <c r="O26" s="58"/>
      <c r="P26" s="58"/>
      <c r="Q26" s="58"/>
      <c r="R26" s="58"/>
      <c r="S26" s="58"/>
      <c r="T26" s="58"/>
      <c r="U26" s="58"/>
      <c r="V26" s="58"/>
      <c r="W26" s="59"/>
      <c r="Y26" s="57" t="str">
        <f>M26</f>
        <v>Ålder vid anmälningstillfället. Tabellen inkluderar enbart sökande med svenskt personnummer.</v>
      </c>
      <c r="Z26" s="58"/>
      <c r="AA26" s="58"/>
      <c r="AB26" s="58"/>
      <c r="AC26" s="58"/>
      <c r="AD26" s="58"/>
      <c r="AE26" s="58"/>
      <c r="AF26" s="58"/>
      <c r="AG26" s="59"/>
    </row>
    <row r="27" spans="2:7" s="16" customFormat="1" ht="18" customHeight="1">
      <c r="B27" s="22"/>
      <c r="C27" s="22"/>
      <c r="D27" s="22"/>
      <c r="E27" s="22"/>
      <c r="F27" s="22"/>
      <c r="G27" s="22"/>
    </row>
    <row r="28" spans="2:7" ht="24.75" customHeight="1">
      <c r="B28" s="60" t="s">
        <v>19</v>
      </c>
      <c r="C28" s="73" t="str">
        <f>C2</f>
        <v>IKVT09</v>
      </c>
      <c r="D28" s="74"/>
      <c r="E28" s="75" t="str">
        <f>E2</f>
        <v>Ingen tidigare
jämförbar termin</v>
      </c>
      <c r="F28" s="93"/>
      <c r="G28" s="94"/>
    </row>
    <row r="29" spans="2:7" ht="13.5" customHeight="1">
      <c r="B29" s="61"/>
      <c r="C29" s="67" t="str">
        <f>C3</f>
        <v>Antal
sökande</v>
      </c>
      <c r="D29" s="68"/>
      <c r="E29" s="67" t="str">
        <f>C3</f>
        <v>Antal
sökande</v>
      </c>
      <c r="F29" s="68"/>
      <c r="G29" s="71" t="str">
        <f>G3</f>
        <v>Förändring</v>
      </c>
    </row>
    <row r="30" spans="2:7" ht="13.5" customHeight="1">
      <c r="B30" s="62"/>
      <c r="C30" s="69"/>
      <c r="D30" s="70"/>
      <c r="E30" s="69"/>
      <c r="F30" s="70"/>
      <c r="G30" s="72"/>
    </row>
    <row r="31" spans="2:7" ht="13.5" customHeight="1">
      <c r="B31" s="5" t="s">
        <v>21</v>
      </c>
      <c r="C31" s="9">
        <f>INDEX(Allt,MATCH(C2,Antagningsomgång,0),17)</f>
        <v>100</v>
      </c>
      <c r="D31" s="10" t="str">
        <f>"("&amp;IF(C31=0,0,ROUND((C31/C33)*100,0))&amp;"%)"</f>
        <v>(1%)</v>
      </c>
      <c r="E31" s="9">
        <f>IF(E2="Ingen tidigare
jämförbar termin",0,INDEX(Allt,MATCH(E2,Antagningsomgång,0),17))</f>
        <v>0</v>
      </c>
      <c r="F31" s="10" t="str">
        <f>"("&amp;IF(E31=0,0,ROUND((E31/E33)*100,0))&amp;"%)"</f>
        <v>(0%)</v>
      </c>
      <c r="G31" s="7" t="str">
        <f>IF(OR(C31=0,E31=0),"±"&amp;0,IF(SIGN(((C31-E31)/E31))=1,"+",IF(SIGN(((C31-E31)/E31))=0,"±",""))&amp;ROUND(((C31-E31)/E31)*100,0))&amp;"%"</f>
        <v>±0%</v>
      </c>
    </row>
    <row r="32" spans="2:7" ht="13.5" customHeight="1">
      <c r="B32" s="5" t="s">
        <v>22</v>
      </c>
      <c r="C32" s="9">
        <f>INDEX(Allt,MATCH(C2,Antagningsomgång,0),18)</f>
        <v>13348</v>
      </c>
      <c r="D32" s="10" t="str">
        <f>"("&amp;IF(C32=0,0,ROUND((C32/C33)*100,0))&amp;"%)"</f>
        <v>(99%)</v>
      </c>
      <c r="E32" s="6">
        <f>IF(E2="Ingen tidigare
jämförbar termin",0,INDEX(Allt,MATCH(E2,Antagningsomgång,0),18))</f>
        <v>0</v>
      </c>
      <c r="F32" s="10" t="str">
        <f>"("&amp;IF(E32=0,0,ROUND((E32/E33)*100,0))&amp;"%)"</f>
        <v>(0%)</v>
      </c>
      <c r="G32" s="7" t="str">
        <f>IF(OR(C32=0,E32=0),"±"&amp;0,IF(SIGN(((C32-E32)/E32))=1,"+",IF(SIGN(((C32-E32)/E32))=0,"±",""))&amp;ROUND(((C32-E32)/E32)*100,0))&amp;"%"</f>
        <v>±0%</v>
      </c>
    </row>
    <row r="33" spans="2:7" s="16" customFormat="1" ht="19.5" customHeight="1">
      <c r="B33" s="12" t="s">
        <v>11</v>
      </c>
      <c r="C33" s="13">
        <f>SUM(C31:C32)</f>
        <v>13448</v>
      </c>
      <c r="D33" s="14" t="str">
        <f>"("&amp;IF(C33=0,0,ROUND((C33/C33)*100,0))&amp;"%)"</f>
        <v>(100%)</v>
      </c>
      <c r="E33" s="13">
        <f>SUM(E31:E32)</f>
        <v>0</v>
      </c>
      <c r="F33" s="14" t="str">
        <f>"("&amp;IF(E33=0,0,ROUND((E33/E33)*100,0))&amp;"%)"</f>
        <v>(0%)</v>
      </c>
      <c r="G33" s="15" t="str">
        <f>IF(OR(C33=0,E33=0),"±"&amp;0,IF(SIGN(((C33-E33)/E33))=1,"+",IF(SIGN(((C33-E33)/E33))=0,"±",""))&amp;ROUND(((C33-E33)/E33)*100,0))&amp;"%"</f>
        <v>±0%</v>
      </c>
    </row>
    <row r="34" ht="18" customHeight="1"/>
    <row r="35" spans="2:7" ht="24.75" customHeight="1">
      <c r="B35" s="60" t="s">
        <v>32</v>
      </c>
      <c r="C35" s="63" t="str">
        <f>C2</f>
        <v>IKVT09</v>
      </c>
      <c r="D35" s="64"/>
      <c r="E35" s="65" t="str">
        <f>E2</f>
        <v>Ingen tidigare
jämförbar termin</v>
      </c>
      <c r="F35" s="66"/>
      <c r="G35" s="66"/>
    </row>
    <row r="36" spans="2:7" ht="13.5" customHeight="1">
      <c r="B36" s="61"/>
      <c r="C36" s="67" t="str">
        <f>C3</f>
        <v>Antal
sökande</v>
      </c>
      <c r="D36" s="68"/>
      <c r="E36" s="67" t="str">
        <f>C3</f>
        <v>Antal
sökande</v>
      </c>
      <c r="F36" s="68"/>
      <c r="G36" s="71" t="str">
        <f>G3</f>
        <v>Förändring</v>
      </c>
    </row>
    <row r="37" spans="2:7" ht="13.5" customHeight="1">
      <c r="B37" s="62"/>
      <c r="C37" s="69"/>
      <c r="D37" s="70"/>
      <c r="E37" s="69"/>
      <c r="F37" s="70"/>
      <c r="G37" s="72"/>
    </row>
    <row r="38" spans="2:7" ht="13.5" customHeight="1">
      <c r="B38" s="8" t="s">
        <v>29</v>
      </c>
      <c r="C38" s="9">
        <f>INDEX(Allt,MATCH(C2,Antagningsomgång,0),19)</f>
        <v>2092</v>
      </c>
      <c r="D38" s="10" t="str">
        <f>"("&amp;IF(C38=0,0,ROUND((C38/C41)*100,0))&amp;"%)"</f>
        <v>(16%)</v>
      </c>
      <c r="E38" s="9">
        <f>IF(E2="Ingen tidigare
jämförbar termin",0,INDEX(Allt,MATCH(E2,Antagningsomgång,0),19))</f>
        <v>0</v>
      </c>
      <c r="F38" s="10" t="str">
        <f>"("&amp;IF(E38=0,0,ROUND((E38/E41)*100,0))&amp;"%)"</f>
        <v>(0%)</v>
      </c>
      <c r="G38" s="7" t="str">
        <f>IF(OR(C38=0,E38=0),"±"&amp;0,IF(SIGN(((C38-E38)/E38))=1,"+",IF(SIGN(((C38-E38)/E38))=0,"±",""))&amp;ROUND(((C38-E38)/E38)*100,0))&amp;"%"</f>
        <v>±0%</v>
      </c>
    </row>
    <row r="39" spans="2:7" ht="13.5" customHeight="1">
      <c r="B39" s="11" t="s">
        <v>30</v>
      </c>
      <c r="C39" s="6">
        <f>INDEX(Allt,MATCH(C2,Antagningsomgång,0),20)</f>
        <v>5968</v>
      </c>
      <c r="D39" s="10" t="str">
        <f>"("&amp;IF(C39=0,0,ROUND((C39/C41)*100,0))&amp;"%)"</f>
        <v>(44%)</v>
      </c>
      <c r="E39" s="6">
        <f>IF(E2="Ingen tidigare
jämförbar termin",0,INDEX(Allt,MATCH(E2,Antagningsomgång,0),20))</f>
        <v>0</v>
      </c>
      <c r="F39" s="10" t="str">
        <f>"("&amp;IF(E39=0,0,ROUND((E39/E41)*100,0))&amp;"%)"</f>
        <v>(0%)</v>
      </c>
      <c r="G39" s="7" t="str">
        <f>IF(OR(C39=0,E39=0),"±"&amp;0,IF(SIGN(((C39-E39)/E39))=1,"+",IF(SIGN(((C39-E39)/E39))=0,"±",""))&amp;ROUND(((C39-E39)/E39)*100,0))&amp;"%"</f>
        <v>±0%</v>
      </c>
    </row>
    <row r="40" spans="2:7" ht="13.5" customHeight="1">
      <c r="B40" s="11" t="s">
        <v>31</v>
      </c>
      <c r="C40" s="6">
        <f>INDEX(Allt,MATCH(C2,Antagningsomgång,0),21)</f>
        <v>5388</v>
      </c>
      <c r="D40" s="10" t="str">
        <f>"("&amp;IF(C40=0,0,ROUND((C40/C41)*100,0))&amp;"%)"</f>
        <v>(40%)</v>
      </c>
      <c r="E40" s="6">
        <f>IF(E2="Ingen tidigare
jämförbar termin",0,INDEX(Allt,MATCH(E2,Antagningsomgång,0),21))</f>
        <v>0</v>
      </c>
      <c r="F40" s="10" t="str">
        <f>"("&amp;IF(E40=0,0,ROUND((E40/E41)*100,0))&amp;"%)"</f>
        <v>(0%)</v>
      </c>
      <c r="G40" s="7" t="str">
        <f>IF(OR(C40=0,E40=0),"±"&amp;0,IF(SIGN(((C40-E40)/E40))=1,"+",IF(SIGN(((C40-E40)/E40))=0,"±",""))&amp;ROUND(((C40-E40)/E40)*100,0))&amp;"%"</f>
        <v>±0%</v>
      </c>
    </row>
    <row r="41" spans="2:12" s="16" customFormat="1" ht="19.5" customHeight="1">
      <c r="B41" s="12" t="s">
        <v>11</v>
      </c>
      <c r="C41" s="13">
        <f>SUM(C38:C40)</f>
        <v>13448</v>
      </c>
      <c r="D41" s="14" t="str">
        <f>"("&amp;IF(C41=0,0,ROUND((C41/C41)*100,0))&amp;"%)"</f>
        <v>(100%)</v>
      </c>
      <c r="E41" s="13">
        <f>SUM(E38:E40)</f>
        <v>0</v>
      </c>
      <c r="F41" s="14" t="str">
        <f>"("&amp;IF(E41=0,0,ROUND((E41/E41)*100,0))&amp;"%)"</f>
        <v>(0%)</v>
      </c>
      <c r="G41" s="15" t="str">
        <f>IF(OR(C41=0,E41=0),"±"&amp;0,IF(SIGN(((C41-E41)/E41))=1,"+",IF(SIGN(((C41-E41)/E41))=0,"±",""))&amp;ROUND(((C41-E41)/E41)*100,0))&amp;"%"</f>
        <v>±0%</v>
      </c>
      <c r="I41" s="3"/>
      <c r="J41" s="3"/>
      <c r="K41" s="3"/>
      <c r="L41" s="3"/>
    </row>
    <row r="42" ht="18" customHeight="1"/>
    <row r="43" spans="9:12" ht="24.75" customHeight="1">
      <c r="I43" s="1" t="s">
        <v>3</v>
      </c>
      <c r="J43" s="4" t="str">
        <f>C2</f>
        <v>IKVT09</v>
      </c>
      <c r="K43" s="4" t="str">
        <f>IF(E2="Ingen tidigare
jämförbar termin","I/U",E2)</f>
        <v>I/U</v>
      </c>
      <c r="L43" s="2" t="str">
        <f>G3</f>
        <v>Förändring</v>
      </c>
    </row>
    <row r="44" spans="9:12" ht="13.5" customHeight="1">
      <c r="I44" s="5" t="s">
        <v>6</v>
      </c>
      <c r="J44" s="6">
        <f>INDEX(Allt,MATCH(C2,Antagningsomgång,0),22)</f>
        <v>97</v>
      </c>
      <c r="K44" s="6">
        <v>0</v>
      </c>
      <c r="L44" s="7" t="str">
        <f>IF(OR(J44=0,K44=0),"±"&amp;0,IF(SIGN(((J44-K44)/K44))=1,"+",IF(SIGN(((J44-K44)/K44))=0,"±",""))&amp;ROUND(((J44-K44)/K44)*100,0))&amp;"%"</f>
        <v>±0%</v>
      </c>
    </row>
    <row r="45" spans="9:12" ht="13.5" customHeight="1">
      <c r="I45" s="5" t="s">
        <v>7</v>
      </c>
      <c r="J45" s="6">
        <f>INDEX(Allt,MATCH(C2,Antagningsomgång,0),23)</f>
        <v>38</v>
      </c>
      <c r="K45" s="6">
        <v>0</v>
      </c>
      <c r="L45" s="7" t="str">
        <f>IF(OR(J45=0,K45=0),"±"&amp;0,IF(SIGN(((J45-K45)/K45))=1,"+",IF(SIGN(((J45-K45)/K45))=0,"±",""))&amp;ROUND(((J45-K45)/K45)*100,0))&amp;"%"</f>
        <v>±0%</v>
      </c>
    </row>
    <row r="46" spans="9:12" ht="19.5" customHeight="1">
      <c r="I46" s="12" t="s">
        <v>11</v>
      </c>
      <c r="J46" s="36">
        <f>SUM(J44:J45)</f>
        <v>135</v>
      </c>
      <c r="K46" s="36">
        <f>SUM(K44:K45)</f>
        <v>0</v>
      </c>
      <c r="L46" s="35" t="str">
        <f>IF(OR(J46=0,K46=0),"±"&amp;0,IF(SIGN(((J46-K46)/K46))=1,"+",IF(SIGN(((J46-K46)/K46))=0,"±",""))&amp;ROUND(((J46-K46)/K46)*100,0))&amp;"%"</f>
        <v>±0%</v>
      </c>
    </row>
    <row r="47" spans="9:14" s="16" customFormat="1" ht="24.75" customHeight="1">
      <c r="I47" s="85" t="s">
        <v>105</v>
      </c>
      <c r="J47" s="86"/>
      <c r="K47" s="86"/>
      <c r="L47" s="87"/>
      <c r="M47" s="49"/>
      <c r="N47" s="49"/>
    </row>
  </sheetData>
  <sheetProtection/>
  <mergeCells count="52">
    <mergeCell ref="B9:G9"/>
    <mergeCell ref="I47:L47"/>
    <mergeCell ref="G29:G30"/>
    <mergeCell ref="E28:G28"/>
    <mergeCell ref="B2:B4"/>
    <mergeCell ref="C2:D2"/>
    <mergeCell ref="E2:G2"/>
    <mergeCell ref="C3:D4"/>
    <mergeCell ref="E3:F4"/>
    <mergeCell ref="G3:G4"/>
    <mergeCell ref="B11:B13"/>
    <mergeCell ref="C11:D11"/>
    <mergeCell ref="E11:G11"/>
    <mergeCell ref="C12:D13"/>
    <mergeCell ref="E12:F13"/>
    <mergeCell ref="G12:G13"/>
    <mergeCell ref="W20:W21"/>
    <mergeCell ref="Z20:AA21"/>
    <mergeCell ref="AB20:AC21"/>
    <mergeCell ref="AD20:AE21"/>
    <mergeCell ref="B17:G17"/>
    <mergeCell ref="B19:B21"/>
    <mergeCell ref="C19:D19"/>
    <mergeCell ref="E19:G19"/>
    <mergeCell ref="M19:M21"/>
    <mergeCell ref="N19:Q19"/>
    <mergeCell ref="R19:W19"/>
    <mergeCell ref="Y19:Y21"/>
    <mergeCell ref="Z19:AC19"/>
    <mergeCell ref="AD19:AG19"/>
    <mergeCell ref="AF20:AG21"/>
    <mergeCell ref="B26:G26"/>
    <mergeCell ref="M26:W26"/>
    <mergeCell ref="Y26:AG26"/>
    <mergeCell ref="P20:Q21"/>
    <mergeCell ref="R20:S21"/>
    <mergeCell ref="B28:B30"/>
    <mergeCell ref="C28:D28"/>
    <mergeCell ref="C29:D30"/>
    <mergeCell ref="E29:F30"/>
    <mergeCell ref="T20:T21"/>
    <mergeCell ref="U20:V21"/>
    <mergeCell ref="C20:D21"/>
    <mergeCell ref="E20:F21"/>
    <mergeCell ref="G20:G21"/>
    <mergeCell ref="N20:O21"/>
    <mergeCell ref="B35:B37"/>
    <mergeCell ref="C35:D35"/>
    <mergeCell ref="E35:G35"/>
    <mergeCell ref="C36:D37"/>
    <mergeCell ref="E36:F37"/>
    <mergeCell ref="G36:G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G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21.00390625" style="3" customWidth="1"/>
    <col min="3" max="6" width="8.7109375" style="3" customWidth="1"/>
    <col min="7" max="7" width="10.7109375" style="3" customWidth="1"/>
    <col min="8" max="8" width="9.140625" style="3" customWidth="1"/>
    <col min="9" max="9" width="19.7109375" style="3" customWidth="1"/>
    <col min="10" max="12" width="10.7109375" style="3" customWidth="1"/>
    <col min="13" max="13" width="13.7109375" style="3" customWidth="1"/>
    <col min="14" max="14" width="8.28125" style="3" customWidth="1"/>
    <col min="15" max="15" width="5.7109375" style="3" customWidth="1"/>
    <col min="16" max="16" width="8.28125" style="3" customWidth="1"/>
    <col min="17" max="17" width="5.7109375" style="3" customWidth="1"/>
    <col min="18" max="18" width="8.28125" style="3" customWidth="1"/>
    <col min="19" max="19" width="5.7109375" style="3" customWidth="1"/>
    <col min="20" max="20" width="9.57421875" style="3" bestFit="1" customWidth="1"/>
    <col min="21" max="21" width="8.28125" style="3" customWidth="1"/>
    <col min="22" max="22" width="5.7109375" style="3" customWidth="1"/>
    <col min="23" max="23" width="9.57421875" style="3" bestFit="1" customWidth="1"/>
    <col min="24" max="24" width="9.140625" style="3" customWidth="1"/>
    <col min="25" max="25" width="16.7109375" style="3" customWidth="1"/>
    <col min="26" max="26" width="8.28125" style="3" customWidth="1"/>
    <col min="27" max="27" width="5.7109375" style="3" customWidth="1"/>
    <col min="28" max="28" width="8.28125" style="3" customWidth="1"/>
    <col min="29" max="29" width="5.7109375" style="3" customWidth="1"/>
    <col min="30" max="30" width="8.28125" style="3" customWidth="1"/>
    <col min="31" max="31" width="5.7109375" style="3" customWidth="1"/>
    <col min="32" max="32" width="8.28125" style="3" customWidth="1"/>
    <col min="33" max="33" width="5.7109375" style="3" customWidth="1"/>
    <col min="34" max="16384" width="9.140625" style="3" customWidth="1"/>
  </cols>
  <sheetData>
    <row r="2" spans="2:7" ht="24.75" customHeight="1">
      <c r="B2" s="84" t="s">
        <v>0</v>
      </c>
      <c r="C2" s="63" t="s">
        <v>91</v>
      </c>
      <c r="D2" s="64"/>
      <c r="E2" s="65" t="s">
        <v>61</v>
      </c>
      <c r="F2" s="66"/>
      <c r="G2" s="66"/>
    </row>
    <row r="3" spans="2:7" ht="13.5" customHeight="1">
      <c r="B3" s="61"/>
      <c r="C3" s="67" t="s">
        <v>5</v>
      </c>
      <c r="D3" s="68"/>
      <c r="E3" s="67" t="str">
        <f>C3</f>
        <v>Antal
sökande</v>
      </c>
      <c r="F3" s="68"/>
      <c r="G3" s="71" t="s">
        <v>4</v>
      </c>
    </row>
    <row r="4" spans="2:7" ht="13.5" customHeight="1">
      <c r="B4" s="62"/>
      <c r="C4" s="69"/>
      <c r="D4" s="70"/>
      <c r="E4" s="69"/>
      <c r="F4" s="70"/>
      <c r="G4" s="72"/>
    </row>
    <row r="5" spans="2:7" ht="13.5" customHeight="1">
      <c r="B5" s="8" t="s">
        <v>8</v>
      </c>
      <c r="C5" s="9">
        <f>INDEX(Allt,MATCH(C2,Antagningsomgång,0),3)</f>
        <v>18323</v>
      </c>
      <c r="D5" s="37" t="str">
        <f>"("&amp;IF(C5=0,0,ROUND((C5/C8)*100,0))&amp;"%)"</f>
        <v>(100%)</v>
      </c>
      <c r="E5" s="9">
        <f>IF(E2="Ingen tidigare
jämförbar termin",0,INDEX(Allt,MATCH(E2,Antagningsomgång,0),3))</f>
        <v>13445</v>
      </c>
      <c r="F5" s="10" t="str">
        <f>"("&amp;IF(E5=0,0,ROUND((E5/E8)*100,0))&amp;"%)"</f>
        <v>(100%)</v>
      </c>
      <c r="G5" s="7" t="str">
        <f>IF(OR(C5=0,E5=0),"±"&amp;0,IF(SIGN(((C5-E5)/E5))=1,"+",IF(SIGN(((C5-E5)/E5))=0,"±",""))&amp;ROUND(((C5-E5)/E5)*100,0))&amp;"%"</f>
        <v>+36%</v>
      </c>
    </row>
    <row r="6" spans="2:7" ht="13.5" customHeight="1">
      <c r="B6" s="11" t="s">
        <v>9</v>
      </c>
      <c r="C6" s="9">
        <f>INDEX(Allt,MATCH(C2,Antagningsomgång,0),4)</f>
        <v>0</v>
      </c>
      <c r="D6" s="37" t="str">
        <f>"("&amp;IF(C6=0,0,ROUND((C6/C8)*100,0))&amp;"%)"</f>
        <v>(0%)</v>
      </c>
      <c r="E6" s="6">
        <f>IF(E2="Ingen tidigare
jämförbar termin",0,INDEX(Allt,MATCH(E2,Antagningsomgång,0),4))</f>
        <v>0</v>
      </c>
      <c r="F6" s="10" t="str">
        <f>"("&amp;IF(E6=0,0,ROUND((E6/E8)*100,0))&amp;"%)"</f>
        <v>(0%)</v>
      </c>
      <c r="G6" s="7" t="str">
        <f>IF(OR(C6=0,E6=0),"±"&amp;0,IF(SIGN(((C6-E6)/E6))=1,"+",IF(SIGN(((C6-E6)/E6))=0,"±",""))&amp;ROUND(((C6-E6)/E6)*100,0))&amp;"%"</f>
        <v>±0%</v>
      </c>
    </row>
    <row r="7" spans="2:7" ht="13.5" customHeight="1">
      <c r="B7" s="11" t="s">
        <v>10</v>
      </c>
      <c r="C7" s="9">
        <f>INDEX(Allt,MATCH(C2,Antagningsomgång,0),5)</f>
        <v>6</v>
      </c>
      <c r="D7" s="37" t="str">
        <f>"("&amp;IF(C7=0,0,ROUND((C7/C8)*100,0))&amp;"%)"</f>
        <v>(0%)</v>
      </c>
      <c r="E7" s="6">
        <f>IF(E2="Ingen tidigare
jämförbar termin",0,INDEX(Allt,MATCH(E2,Antagningsomgång,0),5))</f>
        <v>3</v>
      </c>
      <c r="F7" s="10" t="str">
        <f>"("&amp;IF(E7=0,0,ROUND((E7/E8)*100,0))&amp;"%)"</f>
        <v>(0%)</v>
      </c>
      <c r="G7" s="7" t="str">
        <f>IF(OR(C7=0,E7=0),"±"&amp;0,IF(SIGN(((C7-E7)/E7))=1,"+",IF(SIGN(((C7-E7)/E7))=0,"±",""))&amp;ROUND(((C7-E7)/E7)*100,0))&amp;"%"</f>
        <v>+100%</v>
      </c>
    </row>
    <row r="8" spans="2:7" s="16" customFormat="1" ht="19.5" customHeight="1">
      <c r="B8" s="12" t="s">
        <v>11</v>
      </c>
      <c r="C8" s="13">
        <f>SUM(C5:C7)</f>
        <v>18329</v>
      </c>
      <c r="D8" s="38" t="str">
        <f>"("&amp;IF(C8=0,0,ROUND((C8/C8)*100,0))&amp;"%)"</f>
        <v>(100%)</v>
      </c>
      <c r="E8" s="13">
        <f>SUM(E5:E7)</f>
        <v>13448</v>
      </c>
      <c r="F8" s="14" t="str">
        <f>"("&amp;IF(E8=0,0,ROUND((E8/E8)*100,0))&amp;"%)"</f>
        <v>(100%)</v>
      </c>
      <c r="G8" s="15" t="str">
        <f>IF(OR(C8=0,E8=0),"±"&amp;0,IF(SIGN(((C8-E8)/E8))=1,"+",IF(SIGN(((C8-E8)/E8))=0,"±",""))&amp;ROUND(((C8-E8)/E8)*100,0))&amp;"%"</f>
        <v>+36%</v>
      </c>
    </row>
    <row r="9" spans="2:7" s="16" customFormat="1" ht="24.75" customHeight="1">
      <c r="B9" s="85" t="s">
        <v>104</v>
      </c>
      <c r="C9" s="86"/>
      <c r="D9" s="86"/>
      <c r="E9" s="86"/>
      <c r="F9" s="86"/>
      <c r="G9" s="87"/>
    </row>
    <row r="10" spans="2:7" s="16" customFormat="1" ht="18" customHeight="1">
      <c r="B10" s="17"/>
      <c r="C10" s="18"/>
      <c r="D10" s="19"/>
      <c r="E10" s="18"/>
      <c r="F10" s="19"/>
      <c r="G10" s="20"/>
    </row>
    <row r="11" spans="2:7" ht="24.75" customHeight="1">
      <c r="B11" s="60" t="s">
        <v>48</v>
      </c>
      <c r="C11" s="63" t="str">
        <f>C2</f>
        <v>IKVT10</v>
      </c>
      <c r="D11" s="64"/>
      <c r="E11" s="65" t="str">
        <f>E2</f>
        <v>IKVT09</v>
      </c>
      <c r="F11" s="66"/>
      <c r="G11" s="66"/>
    </row>
    <row r="12" spans="2:10" ht="13.5" customHeight="1">
      <c r="B12" s="61"/>
      <c r="C12" s="67" t="str">
        <f>C3</f>
        <v>Antal
sökande</v>
      </c>
      <c r="D12" s="68"/>
      <c r="E12" s="67" t="str">
        <f>C3</f>
        <v>Antal
sökande</v>
      </c>
      <c r="F12" s="68"/>
      <c r="G12" s="71" t="str">
        <f>G3</f>
        <v>Förändring</v>
      </c>
      <c r="J12" s="23"/>
    </row>
    <row r="13" spans="2:10" ht="13.5" customHeight="1">
      <c r="B13" s="62"/>
      <c r="C13" s="69"/>
      <c r="D13" s="70"/>
      <c r="E13" s="69"/>
      <c r="F13" s="70"/>
      <c r="G13" s="72"/>
      <c r="J13" s="23"/>
    </row>
    <row r="14" spans="2:7" ht="13.5" customHeight="1">
      <c r="B14" s="5" t="s">
        <v>12</v>
      </c>
      <c r="C14" s="9">
        <f>INDEX(Allt,MATCH(C2,Antagningsomgång,0),6)</f>
        <v>88</v>
      </c>
      <c r="D14" s="10" t="str">
        <f>"("&amp;IF(C14=0,0,ROUND((C14/C16)*100,0))&amp;"%)"</f>
        <v>(33%)</v>
      </c>
      <c r="E14" s="9">
        <f>IF(E2="Ingen tidigare
jämförbar termin",0,INDEX(Allt,MATCH(E2,Antagningsomgång,0),6))</f>
        <v>36</v>
      </c>
      <c r="F14" s="10" t="str">
        <f>"("&amp;IF(E14=0,0,ROUND((E14/E16)*100,0))&amp;"%)"</f>
        <v>(36%)</v>
      </c>
      <c r="G14" s="7" t="str">
        <f>IF(OR(C14=0,E14=0),"±"&amp;0,IF(SIGN(((C14-E14)/E14))=1,"+",IF(SIGN(((C14-E14)/E14))=0,"±",""))&amp;ROUND(((C14-E14)/E14)*100,0))&amp;"%"</f>
        <v>+144%</v>
      </c>
    </row>
    <row r="15" spans="2:9" ht="13.5" customHeight="1">
      <c r="B15" s="5" t="s">
        <v>13</v>
      </c>
      <c r="C15" s="9">
        <f>INDEX(Allt,MATCH(C2,Antagningsomgång,0),7)</f>
        <v>179</v>
      </c>
      <c r="D15" s="10" t="str">
        <f>"("&amp;IF(C15=0,0,ROUND((C15/C16)*100,0))&amp;"%)"</f>
        <v>(67%)</v>
      </c>
      <c r="E15" s="6">
        <f>IF(E2="Ingen tidigare
jämförbar termin",0,INDEX(Allt,MATCH(E2,Antagningsomgång,0),7))</f>
        <v>64</v>
      </c>
      <c r="F15" s="10" t="str">
        <f>"("&amp;IF(E15=0,0,ROUND((E15/E16)*100,0))&amp;"%)"</f>
        <v>(64%)</v>
      </c>
      <c r="G15" s="7" t="str">
        <f>IF(OR(C15=0,E15=0),"±"&amp;0,IF(SIGN(((C15-E15)/E15))=1,"+",IF(SIGN(((C15-E15)/E15))=0,"±",""))&amp;ROUND(((C15-E15)/E15)*100,0))&amp;"%"</f>
        <v>+180%</v>
      </c>
      <c r="I15" s="21"/>
    </row>
    <row r="16" spans="2:7" s="16" customFormat="1" ht="19.5" customHeight="1">
      <c r="B16" s="12" t="s">
        <v>11</v>
      </c>
      <c r="C16" s="13">
        <f>SUM(C14:C15)</f>
        <v>267</v>
      </c>
      <c r="D16" s="14" t="str">
        <f>"("&amp;IF(C16=0,0,ROUND((C16/C16)*100,0))&amp;"%)"</f>
        <v>(100%)</v>
      </c>
      <c r="E16" s="13">
        <f>SUM(E14:E15)</f>
        <v>100</v>
      </c>
      <c r="F16" s="14" t="str">
        <f>"("&amp;IF(E16=0,0,ROUND((E16/E16)*100,0))&amp;"%)"</f>
        <v>(100%)</v>
      </c>
      <c r="G16" s="15" t="str">
        <f>IF(OR(C16=0,E16=0),"±"&amp;0,IF(SIGN(((C16-E16)/E16))=1,"+",IF(SIGN(((C16-E16)/E16))=0,"±",""))&amp;ROUND(((C16-E16)/E16)*100,0))&amp;"%"</f>
        <v>+167%</v>
      </c>
    </row>
    <row r="17" spans="2:7" s="16" customFormat="1" ht="24.75" customHeight="1">
      <c r="B17" s="57" t="s">
        <v>14</v>
      </c>
      <c r="C17" s="58"/>
      <c r="D17" s="58"/>
      <c r="E17" s="58"/>
      <c r="F17" s="58"/>
      <c r="G17" s="59"/>
    </row>
    <row r="18" spans="2:7" s="16" customFormat="1" ht="18" customHeight="1">
      <c r="B18" s="17"/>
      <c r="C18" s="18"/>
      <c r="D18" s="19"/>
      <c r="E18" s="18"/>
      <c r="F18" s="19"/>
      <c r="G18" s="20"/>
    </row>
    <row r="19" spans="2:33" ht="24.75" customHeight="1">
      <c r="B19" s="84" t="s">
        <v>49</v>
      </c>
      <c r="C19" s="63" t="str">
        <f>C2</f>
        <v>IKVT10</v>
      </c>
      <c r="D19" s="64"/>
      <c r="E19" s="65" t="str">
        <f>E2</f>
        <v>IKVT09</v>
      </c>
      <c r="F19" s="66"/>
      <c r="G19" s="66"/>
      <c r="M19" s="60" t="s">
        <v>50</v>
      </c>
      <c r="N19" s="82" t="str">
        <f>C2</f>
        <v>IKVT10</v>
      </c>
      <c r="O19" s="83"/>
      <c r="P19" s="83"/>
      <c r="Q19" s="63"/>
      <c r="R19" s="75" t="str">
        <f>E2</f>
        <v>IKVT09</v>
      </c>
      <c r="S19" s="78"/>
      <c r="T19" s="78"/>
      <c r="U19" s="78"/>
      <c r="V19" s="78"/>
      <c r="W19" s="79"/>
      <c r="Y19" s="60" t="s">
        <v>50</v>
      </c>
      <c r="Z19" s="82" t="str">
        <f>C2</f>
        <v>IKVT10</v>
      </c>
      <c r="AA19" s="83"/>
      <c r="AB19" s="83"/>
      <c r="AC19" s="63"/>
      <c r="AD19" s="75" t="str">
        <f>E2</f>
        <v>IKVT09</v>
      </c>
      <c r="AE19" s="78"/>
      <c r="AF19" s="78"/>
      <c r="AG19" s="79"/>
    </row>
    <row r="20" spans="2:33" ht="13.5" customHeight="1">
      <c r="B20" s="61"/>
      <c r="C20" s="67" t="str">
        <f>C3</f>
        <v>Antal
sökande</v>
      </c>
      <c r="D20" s="68"/>
      <c r="E20" s="67" t="str">
        <f>C3</f>
        <v>Antal
sökande</v>
      </c>
      <c r="F20" s="68"/>
      <c r="G20" s="71" t="str">
        <f>G3</f>
        <v>Förändring</v>
      </c>
      <c r="M20" s="80"/>
      <c r="N20" s="67" t="s">
        <v>51</v>
      </c>
      <c r="O20" s="68"/>
      <c r="P20" s="67" t="s">
        <v>52</v>
      </c>
      <c r="Q20" s="68"/>
      <c r="R20" s="67" t="str">
        <f>N20</f>
        <v>Antal sökande
kvinnor</v>
      </c>
      <c r="S20" s="76"/>
      <c r="T20" s="55" t="str">
        <f>G3</f>
        <v>Förändring</v>
      </c>
      <c r="U20" s="67" t="str">
        <f>P20</f>
        <v>Antal sökande
män</v>
      </c>
      <c r="V20" s="76"/>
      <c r="W20" s="55" t="str">
        <f>G3</f>
        <v>Förändring</v>
      </c>
      <c r="Y20" s="80"/>
      <c r="Z20" s="67" t="str">
        <f>N20</f>
        <v>Antal sökande
kvinnor</v>
      </c>
      <c r="AA20" s="68"/>
      <c r="AB20" s="67" t="str">
        <f>P20</f>
        <v>Antal sökande
män</v>
      </c>
      <c r="AC20" s="68"/>
      <c r="AD20" s="67" t="str">
        <f>N20</f>
        <v>Antal sökande
kvinnor</v>
      </c>
      <c r="AE20" s="76"/>
      <c r="AF20" s="67" t="str">
        <f>P20</f>
        <v>Antal sökande
män</v>
      </c>
      <c r="AG20" s="68"/>
    </row>
    <row r="21" spans="2:33" ht="13.5" customHeight="1">
      <c r="B21" s="62"/>
      <c r="C21" s="69"/>
      <c r="D21" s="70"/>
      <c r="E21" s="69"/>
      <c r="F21" s="70"/>
      <c r="G21" s="72"/>
      <c r="M21" s="81"/>
      <c r="N21" s="69"/>
      <c r="O21" s="70"/>
      <c r="P21" s="69"/>
      <c r="Q21" s="70"/>
      <c r="R21" s="69"/>
      <c r="S21" s="77"/>
      <c r="T21" s="56"/>
      <c r="U21" s="69"/>
      <c r="V21" s="77"/>
      <c r="W21" s="56"/>
      <c r="Y21" s="81"/>
      <c r="Z21" s="69"/>
      <c r="AA21" s="70"/>
      <c r="AB21" s="69"/>
      <c r="AC21" s="70"/>
      <c r="AD21" s="69"/>
      <c r="AE21" s="77"/>
      <c r="AF21" s="69"/>
      <c r="AG21" s="70"/>
    </row>
    <row r="22" spans="2:33" ht="13.5" customHeight="1">
      <c r="B22" s="5" t="s">
        <v>15</v>
      </c>
      <c r="C22" s="9">
        <f>INDEX(Allt,MATCH(C2,Antagningsomgång,0),8)</f>
        <v>37</v>
      </c>
      <c r="D22" s="10" t="str">
        <f>"("&amp;IF(C22=0,0,ROUND((C22/C25)*100,0))&amp;"%)"</f>
        <v>(14%)</v>
      </c>
      <c r="E22" s="9">
        <f>IF(E2="Ingen tidigare
jämförbar termin",0,INDEX(Allt,MATCH(E2,Antagningsomgång,0),8))</f>
        <v>17</v>
      </c>
      <c r="F22" s="10" t="str">
        <f>"("&amp;IF(E22=0,0,ROUND((E22/E25)*100,0))&amp;"%)"</f>
        <v>(17%)</v>
      </c>
      <c r="G22" s="7" t="str">
        <f>IF(OR(C22=0,E22=0),"±"&amp;0,IF(SIGN(((C22-E22)/E22))=1,"+",IF(SIGN(((C22-E22)/E22))=0,"±",""))&amp;ROUND(((C22-E22)/E22)*100,0))&amp;"%"</f>
        <v>+118%</v>
      </c>
      <c r="M22" s="5" t="s">
        <v>15</v>
      </c>
      <c r="N22" s="9">
        <f>INDEX(Allt,MATCH(C2,Antagningsomgång,0),11)</f>
        <v>21</v>
      </c>
      <c r="O22" s="10" t="str">
        <f>"("&amp;IF(N22=0,0,ROUND((N22/(SUM(N25,P25)))*100,0))&amp;"%)"</f>
        <v>(8%)</v>
      </c>
      <c r="P22" s="9">
        <f>INDEX(Allt,MATCH(C2,Antagningsomgång,0),14)</f>
        <v>16</v>
      </c>
      <c r="Q22" s="27" t="str">
        <f>"("&amp;IF(P22=0,0,ROUND((P22/(SUM(N25,P25)))*100,0))&amp;"%)"</f>
        <v>(6%)</v>
      </c>
      <c r="R22" s="9">
        <f>IF(E2="Ingen tidigare
jämförbar termin",0,INDEX(Allt,MATCH(E2,Antagningsomgång,0),11))</f>
        <v>11</v>
      </c>
      <c r="S22" s="29" t="str">
        <f>"("&amp;IF(R22=0,0,ROUND((R22/(SUM(R25,U25)))*100,0))&amp;"%)"</f>
        <v>(11%)</v>
      </c>
      <c r="T22" s="31" t="str">
        <f>IF(OR(N22=0,R22=0),"±"&amp;0,IF(SIGN(((N22-R22)/R22))=1,"+",IF(SIGN(((N22-R22)/R22))=0,"±",""))&amp;ROUND(((N22-R22)/R22)*100,0))&amp;"%"</f>
        <v>+91%</v>
      </c>
      <c r="U22" s="9">
        <f>IF(E2="Ingen tidigare
jämförbar termin",0,INDEX(Allt,MATCH(E2,Antagningsomgång,0),14))</f>
        <v>6</v>
      </c>
      <c r="V22" s="27" t="str">
        <f>"("&amp;IF(U22=0,0,ROUND((U22/(SUM(R25,U25)))*100,0))&amp;"%)"</f>
        <v>(6%)</v>
      </c>
      <c r="W22" s="31" t="str">
        <f>IF(OR(P22=0,U22=0),"±"&amp;0,IF(SIGN(((P22-U22)/U22))=1,"+",IF(SIGN(((P22-U22)/U22))=0,"±",""))&amp;ROUND(((P22-U22)/U22)*100,0))&amp;"%"</f>
        <v>+167%</v>
      </c>
      <c r="Y22" s="5" t="s">
        <v>15</v>
      </c>
      <c r="Z22" s="9">
        <f>INDEX(Allt,MATCH(C2,Antagningsomgång,0),11)</f>
        <v>21</v>
      </c>
      <c r="AA22" s="10" t="str">
        <f>"("&amp;IF(Z22=0,0,ROUND((Z22/(SUM(Z25,AB25)))*100,0))&amp;"%)"</f>
        <v>(8%)</v>
      </c>
      <c r="AB22" s="9">
        <f>INDEX(Allt,MATCH(C2,Antagningsomgång,0),14)</f>
        <v>16</v>
      </c>
      <c r="AC22" s="27" t="str">
        <f>"("&amp;IF(AB22=0,0,ROUND((AB22/(SUM(Z25,AB25)))*100,0))&amp;"%)"</f>
        <v>(6%)</v>
      </c>
      <c r="AD22" s="9">
        <f>IF(E2="Ingen tidigare
jämförbar termin",0,INDEX(Allt,MATCH(E2,Antagningsomgång,0),11))</f>
        <v>11</v>
      </c>
      <c r="AE22" s="29" t="str">
        <f>"("&amp;IF(AD22=0,0,ROUND((AD22/(SUM(AD25,AF25)))*100,0))&amp;"%)"</f>
        <v>(11%)</v>
      </c>
      <c r="AF22" s="9">
        <f>IF(E2="Ingen tidigare
jämförbar termin",0,INDEX(Allt,MATCH(E2,Antagningsomgång,0),14))</f>
        <v>6</v>
      </c>
      <c r="AG22" s="10" t="str">
        <f>"("&amp;IF(AF22=0,0,ROUND((AF22/(SUM(AD25,AF25)))*100,0))&amp;"%)"</f>
        <v>(6%)</v>
      </c>
    </row>
    <row r="23" spans="2:33" ht="13.5" customHeight="1">
      <c r="B23" s="5" t="s">
        <v>16</v>
      </c>
      <c r="C23" s="9">
        <f>INDEX(Allt,MATCH(C2,Antagningsomgång,0),9)</f>
        <v>191</v>
      </c>
      <c r="D23" s="10" t="str">
        <f>"("&amp;IF(C23=0,0,ROUND((C23/C25)*100,0))&amp;"%)"</f>
        <v>(72%)</v>
      </c>
      <c r="E23" s="6">
        <f>IF(E2="Ingen tidigare
jämförbar termin",0,INDEX(Allt,MATCH(E2,Antagningsomgång,0),9))</f>
        <v>70</v>
      </c>
      <c r="F23" s="10" t="str">
        <f>"("&amp;IF(E23=0,0,ROUND((E23/E25)*100,0))&amp;"%)"</f>
        <v>(70%)</v>
      </c>
      <c r="G23" s="7" t="str">
        <f>IF(OR(C23=0,E23=0),"±"&amp;0,IF(SIGN(((C23-E23)/E23))=1,"+",IF(SIGN(((C23-E23)/E23))=0,"±",""))&amp;ROUND(((C23-E23)/E23)*100,0))&amp;"%"</f>
        <v>+173%</v>
      </c>
      <c r="M23" s="5" t="s">
        <v>16</v>
      </c>
      <c r="N23" s="9">
        <f>INDEX(Allt,MATCH(C2,Antagningsomgång,0),12)</f>
        <v>53</v>
      </c>
      <c r="O23" s="10" t="str">
        <f>"("&amp;IF(N23=0,0,ROUND((N23/(SUM(N25,P25)))*100,0))&amp;"%)"</f>
        <v>(20%)</v>
      </c>
      <c r="P23" s="6">
        <f>INDEX(Allt,MATCH(C2,Antagningsomgång,0),15)</f>
        <v>138</v>
      </c>
      <c r="Q23" s="27" t="str">
        <f>"("&amp;IF(P23=0,0,ROUND((P23/(SUM(N25,P25)))*100,0))&amp;"%)"</f>
        <v>(52%)</v>
      </c>
      <c r="R23" s="9">
        <f>IF(E2="Ingen tidigare
jämförbar termin",0,INDEX(Allt,MATCH(E2,Antagningsomgång,0),12))</f>
        <v>22</v>
      </c>
      <c r="S23" s="29" t="str">
        <f>"("&amp;IF(R23=0,0,ROUND((R23/(SUM(R25,U25)))*100,0))&amp;"%)"</f>
        <v>(22%)</v>
      </c>
      <c r="T23" s="31" t="str">
        <f>IF(OR(N23=0,R23=0),"±"&amp;0,IF(SIGN(((N23-R23)/R23))=1,"+",IF(SIGN(((N23-R23)/R23))=0,"±",""))&amp;ROUND(((N23-R23)/R23)*100,0))&amp;"%"</f>
        <v>+141%</v>
      </c>
      <c r="U23" s="6">
        <f>IF(E2="Ingen tidigare
jämförbar termin",0,INDEX(Allt,MATCH(E2,Antagningsomgång,0),15))</f>
        <v>48</v>
      </c>
      <c r="V23" s="27" t="str">
        <f>"("&amp;IF(U23=0,0,ROUND((U23/(SUM(R25,U25)))*100,0))&amp;"%)"</f>
        <v>(48%)</v>
      </c>
      <c r="W23" s="31" t="str">
        <f>IF(OR(P23=0,U23=0),"±"&amp;0,IF(SIGN(((P23-U23)/U23))=1,"+",IF(SIGN(((P23-U23)/U23))=0,"±",""))&amp;ROUND(((P23-U23)/U23)*100,0))&amp;"%"</f>
        <v>+188%</v>
      </c>
      <c r="Y23" s="5" t="s">
        <v>16</v>
      </c>
      <c r="Z23" s="9">
        <f>INDEX(Allt,MATCH(C2,Antagningsomgång,0),12)</f>
        <v>53</v>
      </c>
      <c r="AA23" s="10" t="str">
        <f>"("&amp;IF(Z23=0,0,ROUND((Z23/(SUM(Z25,AB25)))*100,0))&amp;"%)"</f>
        <v>(20%)</v>
      </c>
      <c r="AB23" s="6">
        <f>INDEX(Allt,MATCH(C2,Antagningsomgång,0),15)</f>
        <v>138</v>
      </c>
      <c r="AC23" s="27" t="str">
        <f>"("&amp;IF(AB23=0,0,ROUND((AB23/(SUM(Z25,AB25)))*100,0))&amp;"%)"</f>
        <v>(52%)</v>
      </c>
      <c r="AD23" s="9">
        <f>IF(E2="Ingen tidigare
jämförbar termin",0,INDEX(Allt,MATCH(E2,Antagningsomgång,0),12))</f>
        <v>22</v>
      </c>
      <c r="AE23" s="29" t="str">
        <f>"("&amp;IF(AD23=0,0,ROUND((AD23/(SUM(AD25,AF25)))*100,0))&amp;"%)"</f>
        <v>(22%)</v>
      </c>
      <c r="AF23" s="6">
        <f>IF(E2="Ingen tidigare
jämförbar termin",0,INDEX(Allt,MATCH(E2,Antagningsomgång,0),15))</f>
        <v>48</v>
      </c>
      <c r="AG23" s="10" t="str">
        <f>"("&amp;IF(AF23=0,0,ROUND((AF23/(SUM(AD25,AF25)))*100,0))&amp;"%)"</f>
        <v>(48%)</v>
      </c>
    </row>
    <row r="24" spans="2:33" ht="13.5" customHeight="1">
      <c r="B24" s="5" t="s">
        <v>17</v>
      </c>
      <c r="C24" s="9">
        <f>INDEX(Allt,MATCH(C2,Antagningsomgång,0),10)</f>
        <v>39</v>
      </c>
      <c r="D24" s="10" t="str">
        <f>"("&amp;IF(C24=0,0,ROUND((C24/C25)*100,0))&amp;"%)"</f>
        <v>(15%)</v>
      </c>
      <c r="E24" s="6">
        <f>IF(E2="Ingen tidigare
jämförbar termin",0,INDEX(Allt,MATCH(E2,Antagningsomgång,0),10))</f>
        <v>13</v>
      </c>
      <c r="F24" s="10" t="str">
        <f>"("&amp;IF(E24=0,0,ROUND((E24/E25)*100,0))&amp;"%)"</f>
        <v>(13%)</v>
      </c>
      <c r="G24" s="7" t="str">
        <f>IF(OR(C24=0,E24=0),"±"&amp;0,IF(SIGN(((C24-E24)/E24))=1,"+",IF(SIGN(((C24-E24)/E24))=0,"±",""))&amp;ROUND(((C24-E24)/E24)*100,0))&amp;"%"</f>
        <v>+200%</v>
      </c>
      <c r="M24" s="5" t="s">
        <v>17</v>
      </c>
      <c r="N24" s="9">
        <f>INDEX(Allt,MATCH(C2,Antagningsomgång,0),13)</f>
        <v>14</v>
      </c>
      <c r="O24" s="10" t="str">
        <f>"("&amp;IF(N24=0,0,ROUND((N24/(SUM(N25,P25)))*100,0))&amp;"%)"</f>
        <v>(5%)</v>
      </c>
      <c r="P24" s="6">
        <f>INDEX(Allt,MATCH(C2,Antagningsomgång,0),16)</f>
        <v>25</v>
      </c>
      <c r="Q24" s="27" t="str">
        <f>"("&amp;IF(P24=0,0,ROUND((P24/(SUM(N25,P25)))*100,0))&amp;"%)"</f>
        <v>(9%)</v>
      </c>
      <c r="R24" s="9">
        <f>IF(E2="Ingen tidigare
jämförbar termin",0,INDEX(Allt,MATCH(E2,Antagningsomgång,0),13))</f>
        <v>3</v>
      </c>
      <c r="S24" s="29" t="str">
        <f>"("&amp;IF(R24=0,0,ROUND((R24/(SUM(R25,U25)))*100,0))&amp;"%)"</f>
        <v>(3%)</v>
      </c>
      <c r="T24" s="31" t="str">
        <f>IF(OR(N24=0,R24=0),"±"&amp;0,IF(SIGN(((N24-R24)/R24))=1,"+",IF(SIGN(((N24-R24)/R24))=0,"±",""))&amp;ROUND(((N24-R24)/R24)*100,0))&amp;"%"</f>
        <v>+367%</v>
      </c>
      <c r="U24" s="6">
        <f>IF(E2="Ingen tidigare
jämförbar termin",0,INDEX(Allt,MATCH(E2,Antagningsomgång,0),16))</f>
        <v>10</v>
      </c>
      <c r="V24" s="27" t="str">
        <f>"("&amp;IF(U24=0,0,ROUND((U24/(SUM(R25,U25)))*100,0))&amp;"%)"</f>
        <v>(10%)</v>
      </c>
      <c r="W24" s="31" t="str">
        <f>IF(OR(P24=0,U24=0),"±"&amp;0,IF(SIGN(((P24-U24)/U24))=1,"+",IF(SIGN(((P24-U24)/U24))=0,"±",""))&amp;ROUND(((P24-U24)/U24)*100,0))&amp;"%"</f>
        <v>+150%</v>
      </c>
      <c r="Y24" s="5" t="s">
        <v>17</v>
      </c>
      <c r="Z24" s="9">
        <f>INDEX(Allt,MATCH(C2,Antagningsomgång,0),13)</f>
        <v>14</v>
      </c>
      <c r="AA24" s="10" t="str">
        <f>"("&amp;IF(Z24=0,0,ROUND((Z24/(SUM(Z25,AB25)))*100,0))&amp;"%)"</f>
        <v>(5%)</v>
      </c>
      <c r="AB24" s="6">
        <f>INDEX(Allt,MATCH(C2,Antagningsomgång,0),16)</f>
        <v>25</v>
      </c>
      <c r="AC24" s="27" t="str">
        <f>"("&amp;IF(AB24=0,0,ROUND((AB24/(SUM(Z25,AB25)))*100,0))&amp;"%)"</f>
        <v>(9%)</v>
      </c>
      <c r="AD24" s="9">
        <f>IF(E2="Ingen tidigare
jämförbar termin",0,INDEX(Allt,MATCH(E2,Antagningsomgång,0),13))</f>
        <v>3</v>
      </c>
      <c r="AE24" s="29" t="str">
        <f>"("&amp;IF(AD24=0,0,ROUND((AD24/(SUM(AD25,AF25)))*100,0))&amp;"%)"</f>
        <v>(3%)</v>
      </c>
      <c r="AF24" s="6">
        <f>IF(E2="Ingen tidigare
jämförbar termin",0,INDEX(Allt,MATCH(E2,Antagningsomgång,0),16))</f>
        <v>10</v>
      </c>
      <c r="AG24" s="10" t="str">
        <f>"("&amp;IF(AF24=0,0,ROUND((AF24/(SUM(AD25,AF25)))*100,0))&amp;"%)"</f>
        <v>(10%)</v>
      </c>
    </row>
    <row r="25" spans="2:33" s="16" customFormat="1" ht="19.5" customHeight="1">
      <c r="B25" s="12" t="s">
        <v>11</v>
      </c>
      <c r="C25" s="13">
        <f>SUM(C22:C24)</f>
        <v>267</v>
      </c>
      <c r="D25" s="14" t="str">
        <f>"("&amp;IF(C25=0,0,ROUND((C25/C25)*100,0))&amp;"%)"</f>
        <v>(100%)</v>
      </c>
      <c r="E25" s="13">
        <f>SUM(E22:E24)</f>
        <v>100</v>
      </c>
      <c r="F25" s="14" t="str">
        <f>"("&amp;IF(E25=0,0,ROUND((E25/E25)*100,0))&amp;"%)"</f>
        <v>(100%)</v>
      </c>
      <c r="G25" s="15" t="str">
        <f>IF(OR(C25=0,E25=0),"±"&amp;0,IF(SIGN(((C25-E25)/E25))=1,"+",IF(SIGN(((C25-E25)/E25))=0,"±",""))&amp;ROUND(((C25-E25)/E25)*100,0))&amp;"%"</f>
        <v>+167%</v>
      </c>
      <c r="M25" s="12" t="s">
        <v>11</v>
      </c>
      <c r="N25" s="13">
        <f>SUM(N22:N24)</f>
        <v>88</v>
      </c>
      <c r="O25" s="14" t="str">
        <f>"("&amp;IF(N25=0,0,ROUND((N25/(SUM(N25,P25)))*100,0))&amp;"%)"</f>
        <v>(33%)</v>
      </c>
      <c r="P25" s="13">
        <f>SUM(P22:P24)</f>
        <v>179</v>
      </c>
      <c r="Q25" s="28" t="str">
        <f>"("&amp;IF(P25=0,0,ROUND((P25/(SUM(N25,P25)))*100,0))&amp;"%)"</f>
        <v>(67%)</v>
      </c>
      <c r="R25" s="13">
        <f>SUM(R22:R24)</f>
        <v>36</v>
      </c>
      <c r="S25" s="30" t="str">
        <f>"("&amp;IF(R25=0,0,ROUND((R25/(SUM(R25,U25)))*100,0))&amp;"%)"</f>
        <v>(36%)</v>
      </c>
      <c r="T25" s="32" t="str">
        <f>IF(OR(N25=0,R25=0),"±"&amp;0,IF(SIGN(((N25-R25)/R25))=1,"+",IF(SIGN(((N25-R25)/R25))=0,"±",""))&amp;ROUND(((N25-R25)/R25)*100,0))&amp;"%"</f>
        <v>+144%</v>
      </c>
      <c r="U25" s="13">
        <f>SUM(U22:U24)</f>
        <v>64</v>
      </c>
      <c r="V25" s="28" t="str">
        <f>"("&amp;IF(U25=0,0,ROUND((U25/(SUM(R25,U25)))*100,0))&amp;"%)"</f>
        <v>(64%)</v>
      </c>
      <c r="W25" s="32" t="str">
        <f>IF(OR(P25=0,U25=0),"±"&amp;0,IF(SIGN(((P25-U25)/U25))=1,"+",IF(SIGN(((P25-U25)/U25))=0,"±",""))&amp;ROUND(((P25-U25)/U25)*100,0))&amp;"%"</f>
        <v>+180%</v>
      </c>
      <c r="Y25" s="12" t="s">
        <v>11</v>
      </c>
      <c r="Z25" s="13">
        <f>SUM(Z22:Z24)</f>
        <v>88</v>
      </c>
      <c r="AA25" s="14" t="str">
        <f>"("&amp;IF(Z25=0,0,ROUND((Z25/(SUM(Z25,AB25)))*100,0))&amp;"%)"</f>
        <v>(33%)</v>
      </c>
      <c r="AB25" s="13">
        <f>SUM(AB22:AB24)</f>
        <v>179</v>
      </c>
      <c r="AC25" s="28" t="str">
        <f>"("&amp;IF(AB25=0,0,ROUND((AB25/(SUM(Z25,AB25)))*100,0))&amp;"%)"</f>
        <v>(67%)</v>
      </c>
      <c r="AD25" s="13">
        <f>SUM(AD22:AD24)</f>
        <v>36</v>
      </c>
      <c r="AE25" s="30" t="str">
        <f>"("&amp;IF(AD25=0,0,ROUND((AD25/(SUM(AD25,AF25)))*100,0))&amp;"%)"</f>
        <v>(36%)</v>
      </c>
      <c r="AF25" s="13">
        <f>SUM(AF22:AF24)</f>
        <v>64</v>
      </c>
      <c r="AG25" s="14" t="str">
        <f>"("&amp;IF(AF25=0,0,ROUND((AF25/(SUM(AD25,AF25)))*100,0))&amp;"%)"</f>
        <v>(64%)</v>
      </c>
    </row>
    <row r="26" spans="2:33" s="16" customFormat="1" ht="24.75" customHeight="1">
      <c r="B26" s="57" t="s">
        <v>18</v>
      </c>
      <c r="C26" s="58"/>
      <c r="D26" s="58"/>
      <c r="E26" s="58"/>
      <c r="F26" s="58"/>
      <c r="G26" s="59"/>
      <c r="M26" s="57" t="s">
        <v>18</v>
      </c>
      <c r="N26" s="58"/>
      <c r="O26" s="58"/>
      <c r="P26" s="58"/>
      <c r="Q26" s="58"/>
      <c r="R26" s="58"/>
      <c r="S26" s="58"/>
      <c r="T26" s="58"/>
      <c r="U26" s="58"/>
      <c r="V26" s="58"/>
      <c r="W26" s="59"/>
      <c r="Y26" s="57" t="str">
        <f>M26</f>
        <v>Ålder vid anmälningstillfället. Tabellen inkluderar enbart sökande med svenskt personnummer.</v>
      </c>
      <c r="Z26" s="58"/>
      <c r="AA26" s="58"/>
      <c r="AB26" s="58"/>
      <c r="AC26" s="58"/>
      <c r="AD26" s="58"/>
      <c r="AE26" s="58"/>
      <c r="AF26" s="58"/>
      <c r="AG26" s="59"/>
    </row>
    <row r="27" spans="2:7" s="16" customFormat="1" ht="18" customHeight="1">
      <c r="B27" s="22"/>
      <c r="C27" s="22"/>
      <c r="D27" s="22"/>
      <c r="E27" s="22"/>
      <c r="F27" s="22"/>
      <c r="G27" s="22"/>
    </row>
    <row r="28" spans="2:7" ht="24.75" customHeight="1">
      <c r="B28" s="60" t="s">
        <v>19</v>
      </c>
      <c r="C28" s="73" t="str">
        <f>C2</f>
        <v>IKVT10</v>
      </c>
      <c r="D28" s="74"/>
      <c r="E28" s="75" t="str">
        <f>E2</f>
        <v>IKVT09</v>
      </c>
      <c r="F28" s="93"/>
      <c r="G28" s="94"/>
    </row>
    <row r="29" spans="2:7" ht="13.5" customHeight="1">
      <c r="B29" s="61"/>
      <c r="C29" s="67" t="str">
        <f>C3</f>
        <v>Antal
sökande</v>
      </c>
      <c r="D29" s="68"/>
      <c r="E29" s="67" t="str">
        <f>C3</f>
        <v>Antal
sökande</v>
      </c>
      <c r="F29" s="68"/>
      <c r="G29" s="71" t="str">
        <f>G3</f>
        <v>Förändring</v>
      </c>
    </row>
    <row r="30" spans="2:7" ht="13.5" customHeight="1">
      <c r="B30" s="62"/>
      <c r="C30" s="69"/>
      <c r="D30" s="70"/>
      <c r="E30" s="69"/>
      <c r="F30" s="70"/>
      <c r="G30" s="72"/>
    </row>
    <row r="31" spans="2:7" ht="13.5" customHeight="1">
      <c r="B31" s="5" t="s">
        <v>21</v>
      </c>
      <c r="C31" s="9">
        <f>INDEX(Allt,MATCH(C2,Antagningsomgång,0),17)</f>
        <v>267</v>
      </c>
      <c r="D31" s="10" t="str">
        <f>"("&amp;IF(C31=0,0,ROUND((C31/C33)*100,0))&amp;"%)"</f>
        <v>(1%)</v>
      </c>
      <c r="E31" s="9">
        <f>IF(E2="Ingen tidigare
jämförbar termin",0,INDEX(Allt,MATCH(E2,Antagningsomgång,0),17))</f>
        <v>100</v>
      </c>
      <c r="F31" s="10" t="str">
        <f>"("&amp;IF(E31=0,0,ROUND((E31/E33)*100,0))&amp;"%)"</f>
        <v>(1%)</v>
      </c>
      <c r="G31" s="7" t="str">
        <f>IF(OR(C31=0,E31=0),"±"&amp;0,IF(SIGN(((C31-E31)/E31))=1,"+",IF(SIGN(((C31-E31)/E31))=0,"±",""))&amp;ROUND(((C31-E31)/E31)*100,0))&amp;"%"</f>
        <v>+167%</v>
      </c>
    </row>
    <row r="32" spans="2:7" ht="13.5" customHeight="1">
      <c r="B32" s="5" t="s">
        <v>22</v>
      </c>
      <c r="C32" s="9">
        <f>INDEX(Allt,MATCH(C2,Antagningsomgång,0),18)</f>
        <v>18062</v>
      </c>
      <c r="D32" s="10" t="str">
        <f>"("&amp;IF(C32=0,0,ROUND((C32/C33)*100,0))&amp;"%)"</f>
        <v>(99%)</v>
      </c>
      <c r="E32" s="6">
        <f>IF(E2="Ingen tidigare
jämförbar termin",0,INDEX(Allt,MATCH(E2,Antagningsomgång,0),18))</f>
        <v>13348</v>
      </c>
      <c r="F32" s="10" t="str">
        <f>"("&amp;IF(E32=0,0,ROUND((E32/E33)*100,0))&amp;"%)"</f>
        <v>(99%)</v>
      </c>
      <c r="G32" s="7" t="str">
        <f>IF(OR(C32=0,E32=0),"±"&amp;0,IF(SIGN(((C32-E32)/E32))=1,"+",IF(SIGN(((C32-E32)/E32))=0,"±",""))&amp;ROUND(((C32-E32)/E32)*100,0))&amp;"%"</f>
        <v>+35%</v>
      </c>
    </row>
    <row r="33" spans="2:7" s="16" customFormat="1" ht="19.5" customHeight="1">
      <c r="B33" s="12" t="s">
        <v>11</v>
      </c>
      <c r="C33" s="13">
        <f>SUM(C31:C32)</f>
        <v>18329</v>
      </c>
      <c r="D33" s="14" t="str">
        <f>"("&amp;IF(C33=0,0,ROUND((C33/C33)*100,0))&amp;"%)"</f>
        <v>(100%)</v>
      </c>
      <c r="E33" s="13">
        <f>SUM(E31:E32)</f>
        <v>13448</v>
      </c>
      <c r="F33" s="14" t="str">
        <f>"("&amp;IF(E33=0,0,ROUND((E33/E33)*100,0))&amp;"%)"</f>
        <v>(100%)</v>
      </c>
      <c r="G33" s="15" t="str">
        <f>IF(OR(C33=0,E33=0),"±"&amp;0,IF(SIGN(((C33-E33)/E33))=1,"+",IF(SIGN(((C33-E33)/E33))=0,"±",""))&amp;ROUND(((C33-E33)/E33)*100,0))&amp;"%"</f>
        <v>+36%</v>
      </c>
    </row>
    <row r="34" ht="18" customHeight="1"/>
    <row r="35" spans="2:7" ht="24.75" customHeight="1">
      <c r="B35" s="60" t="s">
        <v>32</v>
      </c>
      <c r="C35" s="63" t="str">
        <f>C2</f>
        <v>IKVT10</v>
      </c>
      <c r="D35" s="64"/>
      <c r="E35" s="65" t="str">
        <f>E2</f>
        <v>IKVT09</v>
      </c>
      <c r="F35" s="66"/>
      <c r="G35" s="66"/>
    </row>
    <row r="36" spans="2:7" ht="13.5" customHeight="1">
      <c r="B36" s="61"/>
      <c r="C36" s="67" t="str">
        <f>C3</f>
        <v>Antal
sökande</v>
      </c>
      <c r="D36" s="68"/>
      <c r="E36" s="67" t="str">
        <f>C3</f>
        <v>Antal
sökande</v>
      </c>
      <c r="F36" s="68"/>
      <c r="G36" s="71" t="str">
        <f>G3</f>
        <v>Förändring</v>
      </c>
    </row>
    <row r="37" spans="2:7" ht="13.5" customHeight="1">
      <c r="B37" s="62"/>
      <c r="C37" s="69"/>
      <c r="D37" s="70"/>
      <c r="E37" s="69"/>
      <c r="F37" s="70"/>
      <c r="G37" s="72"/>
    </row>
    <row r="38" spans="2:7" ht="13.5" customHeight="1">
      <c r="B38" s="8" t="s">
        <v>29</v>
      </c>
      <c r="C38" s="9">
        <f>INDEX(Allt,MATCH(C2,Antagningsomgång,0),19)</f>
        <v>2521</v>
      </c>
      <c r="D38" s="10" t="str">
        <f>"("&amp;IF(C38=0,0,ROUND((C38/C41)*100,0))&amp;"%)"</f>
        <v>(14%)</v>
      </c>
      <c r="E38" s="9">
        <f>IF(E2="Ingen tidigare
jämförbar termin",0,INDEX(Allt,MATCH(E2,Antagningsomgång,0),19))</f>
        <v>2092</v>
      </c>
      <c r="F38" s="10" t="str">
        <f>"("&amp;IF(E38=0,0,ROUND((E38/E41)*100,0))&amp;"%)"</f>
        <v>(16%)</v>
      </c>
      <c r="G38" s="7" t="str">
        <f>IF(OR(C38=0,E38=0),"±"&amp;0,IF(SIGN(((C38-E38)/E38))=1,"+",IF(SIGN(((C38-E38)/E38))=0,"±",""))&amp;ROUND(((C38-E38)/E38)*100,0))&amp;"%"</f>
        <v>+21%</v>
      </c>
    </row>
    <row r="39" spans="2:7" ht="13.5" customHeight="1">
      <c r="B39" s="11" t="s">
        <v>30</v>
      </c>
      <c r="C39" s="6">
        <f>INDEX(Allt,MATCH(C2,Antagningsomgång,0),20)</f>
        <v>11821</v>
      </c>
      <c r="D39" s="10" t="str">
        <f>"("&amp;IF(C39=0,0,ROUND((C39/C41)*100,0))&amp;"%)"</f>
        <v>(64%)</v>
      </c>
      <c r="E39" s="6">
        <f>IF(E2="Ingen tidigare
jämförbar termin",0,INDEX(Allt,MATCH(E2,Antagningsomgång,0),20))</f>
        <v>5968</v>
      </c>
      <c r="F39" s="10" t="str">
        <f>"("&amp;IF(E39=0,0,ROUND((E39/E41)*100,0))&amp;"%)"</f>
        <v>(44%)</v>
      </c>
      <c r="G39" s="7" t="str">
        <f>IF(OR(C39=0,E39=0),"±"&amp;0,IF(SIGN(((C39-E39)/E39))=1,"+",IF(SIGN(((C39-E39)/E39))=0,"±",""))&amp;ROUND(((C39-E39)/E39)*100,0))&amp;"%"</f>
        <v>+98%</v>
      </c>
    </row>
    <row r="40" spans="2:7" ht="13.5" customHeight="1">
      <c r="B40" s="11" t="s">
        <v>31</v>
      </c>
      <c r="C40" s="6">
        <f>INDEX(Allt,MATCH(C2,Antagningsomgång,0),21)</f>
        <v>3987</v>
      </c>
      <c r="D40" s="10" t="str">
        <f>"("&amp;IF(C40=0,0,ROUND((C40/C41)*100,0))&amp;"%)"</f>
        <v>(22%)</v>
      </c>
      <c r="E40" s="6">
        <f>IF(E2="Ingen tidigare
jämförbar termin",0,INDEX(Allt,MATCH(E2,Antagningsomgång,0),21))</f>
        <v>5388</v>
      </c>
      <c r="F40" s="10" t="str">
        <f>"("&amp;IF(E40=0,0,ROUND((E40/E41)*100,0))&amp;"%)"</f>
        <v>(40%)</v>
      </c>
      <c r="G40" s="7" t="str">
        <f>IF(OR(C40=0,E40=0),"±"&amp;0,IF(SIGN(((C40-E40)/E40))=1,"+",IF(SIGN(((C40-E40)/E40))=0,"±",""))&amp;ROUND(((C40-E40)/E40)*100,0))&amp;"%"</f>
        <v>-26%</v>
      </c>
    </row>
    <row r="41" spans="2:12" s="16" customFormat="1" ht="19.5" customHeight="1">
      <c r="B41" s="12" t="s">
        <v>11</v>
      </c>
      <c r="C41" s="13">
        <f>SUM(C38:C40)</f>
        <v>18329</v>
      </c>
      <c r="D41" s="14" t="str">
        <f>"("&amp;IF(C41=0,0,ROUND((C41/C41)*100,0))&amp;"%)"</f>
        <v>(100%)</v>
      </c>
      <c r="E41" s="13">
        <f>SUM(E38:E40)</f>
        <v>13448</v>
      </c>
      <c r="F41" s="14" t="str">
        <f>"("&amp;IF(E41=0,0,ROUND((E41/E41)*100,0))&amp;"%)"</f>
        <v>(100%)</v>
      </c>
      <c r="G41" s="15" t="str">
        <f>IF(OR(C41=0,E41=0),"±"&amp;0,IF(SIGN(((C41-E41)/E41))=1,"+",IF(SIGN(((C41-E41)/E41))=0,"±",""))&amp;ROUND(((C41-E41)/E41)*100,0))&amp;"%"</f>
        <v>+36%</v>
      </c>
      <c r="I41" s="3"/>
      <c r="J41" s="3"/>
      <c r="K41" s="3"/>
      <c r="L41" s="3"/>
    </row>
    <row r="42" ht="18" customHeight="1"/>
    <row r="43" spans="9:12" ht="24.75" customHeight="1">
      <c r="I43" s="1" t="s">
        <v>3</v>
      </c>
      <c r="J43" s="4" t="str">
        <f>C2</f>
        <v>IKVT10</v>
      </c>
      <c r="K43" s="4" t="str">
        <f>IF(E2="Ingen tidigare
jämförbar termin","I/U",E2)</f>
        <v>IKVT09</v>
      </c>
      <c r="L43" s="2" t="str">
        <f>G3</f>
        <v>Förändring</v>
      </c>
    </row>
    <row r="44" spans="9:12" ht="13.5" customHeight="1">
      <c r="I44" s="5" t="s">
        <v>6</v>
      </c>
      <c r="J44" s="6">
        <f>INDEX(Allt,MATCH(C2,Antagningsomgång,0),22)</f>
        <v>259</v>
      </c>
      <c r="K44" s="6">
        <f>INDEX(Allt,MATCH(K43,Antagningsomgång,0),22)</f>
        <v>97</v>
      </c>
      <c r="L44" s="7" t="str">
        <f>IF(OR(J44=0,K44=0),"±"&amp;0,IF(SIGN(((J44-K44)/K44))=1,"+",IF(SIGN(((J44-K44)/K44))=0,"±",""))&amp;ROUND(((J44-K44)/K44)*100,0))&amp;"%"</f>
        <v>+167%</v>
      </c>
    </row>
    <row r="45" spans="9:12" ht="13.5" customHeight="1">
      <c r="I45" s="5" t="s">
        <v>7</v>
      </c>
      <c r="J45" s="6">
        <f>INDEX(Allt,MATCH(C2,Antagningsomgång,0),23)</f>
        <v>35</v>
      </c>
      <c r="K45" s="6">
        <f>INDEX(Allt,MATCH(K43,Antagningsomgång,0),23)</f>
        <v>38</v>
      </c>
      <c r="L45" s="7" t="str">
        <f>IF(OR(J45=0,K45=0),"±"&amp;0,IF(SIGN(((J45-K45)/K45))=1,"+",IF(SIGN(((J45-K45)/K45))=0,"±",""))&amp;ROUND(((J45-K45)/K45)*100,0))&amp;"%"</f>
        <v>-8%</v>
      </c>
    </row>
    <row r="46" spans="9:12" ht="19.5" customHeight="1">
      <c r="I46" s="12" t="s">
        <v>11</v>
      </c>
      <c r="J46" s="36">
        <f>SUM(J44:J45)</f>
        <v>294</v>
      </c>
      <c r="K46" s="36">
        <f>SUM(K44:K45)</f>
        <v>135</v>
      </c>
      <c r="L46" s="35" t="str">
        <f>IF(OR(J46=0,K46=0),"±"&amp;0,IF(SIGN(((J46-K46)/K46))=1,"+",IF(SIGN(((J46-K46)/K46))=0,"±",""))&amp;ROUND(((J46-K46)/K46)*100,0))&amp;"%"</f>
        <v>+118%</v>
      </c>
    </row>
    <row r="47" spans="9:14" s="16" customFormat="1" ht="24.75" customHeight="1">
      <c r="I47" s="85" t="s">
        <v>105</v>
      </c>
      <c r="J47" s="86"/>
      <c r="K47" s="86"/>
      <c r="L47" s="87"/>
      <c r="M47" s="49"/>
      <c r="N47" s="49"/>
    </row>
  </sheetData>
  <sheetProtection/>
  <mergeCells count="52">
    <mergeCell ref="C35:D35"/>
    <mergeCell ref="E35:G35"/>
    <mergeCell ref="C36:D37"/>
    <mergeCell ref="E36:F37"/>
    <mergeCell ref="C28:D28"/>
    <mergeCell ref="C29:D30"/>
    <mergeCell ref="T20:T21"/>
    <mergeCell ref="U20:V21"/>
    <mergeCell ref="B9:G9"/>
    <mergeCell ref="I47:L47"/>
    <mergeCell ref="G29:G30"/>
    <mergeCell ref="E28:G28"/>
    <mergeCell ref="E29:F30"/>
    <mergeCell ref="B35:B37"/>
    <mergeCell ref="R19:W19"/>
    <mergeCell ref="R20:S21"/>
    <mergeCell ref="Y19:Y21"/>
    <mergeCell ref="Z19:AC19"/>
    <mergeCell ref="AD19:AG19"/>
    <mergeCell ref="G36:G37"/>
    <mergeCell ref="AF20:AG21"/>
    <mergeCell ref="B26:G26"/>
    <mergeCell ref="M26:W26"/>
    <mergeCell ref="Y26:AG26"/>
    <mergeCell ref="B28:B30"/>
    <mergeCell ref="P20:Q21"/>
    <mergeCell ref="W20:W21"/>
    <mergeCell ref="Z20:AA21"/>
    <mergeCell ref="AB20:AC21"/>
    <mergeCell ref="AD20:AE21"/>
    <mergeCell ref="B17:G17"/>
    <mergeCell ref="B19:B21"/>
    <mergeCell ref="C19:D19"/>
    <mergeCell ref="E19:G19"/>
    <mergeCell ref="M19:M21"/>
    <mergeCell ref="N19:Q19"/>
    <mergeCell ref="C20:D21"/>
    <mergeCell ref="E20:F21"/>
    <mergeCell ref="G20:G21"/>
    <mergeCell ref="N20:O21"/>
    <mergeCell ref="B11:B13"/>
    <mergeCell ref="C11:D11"/>
    <mergeCell ref="E11:G11"/>
    <mergeCell ref="C12:D13"/>
    <mergeCell ref="E12:F13"/>
    <mergeCell ref="G12:G13"/>
    <mergeCell ref="B2:B4"/>
    <mergeCell ref="C2:D2"/>
    <mergeCell ref="E2:G2"/>
    <mergeCell ref="C3:D4"/>
    <mergeCell ref="E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G47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9.140625" style="3" customWidth="1"/>
    <col min="2" max="2" width="21.00390625" style="3" customWidth="1"/>
    <col min="3" max="6" width="8.7109375" style="3" customWidth="1"/>
    <col min="7" max="7" width="10.7109375" style="3" customWidth="1"/>
    <col min="8" max="8" width="9.140625" style="3" customWidth="1"/>
    <col min="9" max="9" width="19.7109375" style="3" customWidth="1"/>
    <col min="10" max="12" width="10.7109375" style="3" customWidth="1"/>
    <col min="13" max="13" width="13.7109375" style="3" customWidth="1"/>
    <col min="14" max="14" width="8.28125" style="3" customWidth="1"/>
    <col min="15" max="15" width="5.7109375" style="3" customWidth="1"/>
    <col min="16" max="16" width="8.28125" style="3" customWidth="1"/>
    <col min="17" max="17" width="5.7109375" style="3" customWidth="1"/>
    <col min="18" max="18" width="8.28125" style="3" customWidth="1"/>
    <col min="19" max="19" width="5.7109375" style="3" customWidth="1"/>
    <col min="20" max="20" width="9.57421875" style="3" bestFit="1" customWidth="1"/>
    <col min="21" max="21" width="8.28125" style="3" customWidth="1"/>
    <col min="22" max="22" width="5.7109375" style="3" customWidth="1"/>
    <col min="23" max="23" width="9.57421875" style="3" bestFit="1" customWidth="1"/>
    <col min="24" max="24" width="9.140625" style="3" customWidth="1"/>
    <col min="25" max="25" width="16.7109375" style="3" customWidth="1"/>
    <col min="26" max="26" width="8.28125" style="3" customWidth="1"/>
    <col min="27" max="27" width="5.7109375" style="3" customWidth="1"/>
    <col min="28" max="28" width="8.28125" style="3" customWidth="1"/>
    <col min="29" max="29" width="5.7109375" style="3" customWidth="1"/>
    <col min="30" max="30" width="8.28125" style="3" customWidth="1"/>
    <col min="31" max="31" width="5.7109375" style="3" customWidth="1"/>
    <col min="32" max="32" width="8.28125" style="3" customWidth="1"/>
    <col min="33" max="33" width="5.7109375" style="3" customWidth="1"/>
    <col min="34" max="16384" width="9.140625" style="3" customWidth="1"/>
  </cols>
  <sheetData>
    <row r="2" spans="2:7" ht="24.75" customHeight="1">
      <c r="B2" s="84" t="s">
        <v>0</v>
      </c>
      <c r="C2" s="63" t="s">
        <v>97</v>
      </c>
      <c r="D2" s="64"/>
      <c r="E2" s="65" t="s">
        <v>91</v>
      </c>
      <c r="F2" s="66"/>
      <c r="G2" s="66"/>
    </row>
    <row r="3" spans="2:7" ht="13.5" customHeight="1">
      <c r="B3" s="61"/>
      <c r="C3" s="67" t="s">
        <v>5</v>
      </c>
      <c r="D3" s="68"/>
      <c r="E3" s="67" t="str">
        <f>C3</f>
        <v>Antal
sökande</v>
      </c>
      <c r="F3" s="68"/>
      <c r="G3" s="71" t="s">
        <v>4</v>
      </c>
    </row>
    <row r="4" spans="2:7" ht="13.5" customHeight="1">
      <c r="B4" s="62"/>
      <c r="C4" s="69"/>
      <c r="D4" s="70"/>
      <c r="E4" s="69"/>
      <c r="F4" s="70"/>
      <c r="G4" s="72"/>
    </row>
    <row r="5" spans="2:7" ht="13.5" customHeight="1">
      <c r="B5" s="8" t="s">
        <v>8</v>
      </c>
      <c r="C5" s="9">
        <f>INDEX(Allt,MATCH(C2,Antagningsomgång,0),3)</f>
        <v>26274</v>
      </c>
      <c r="D5" s="37" t="str">
        <f>"("&amp;IF(C5=0,0,ROUND((C5/C8)*100,0))&amp;"%)"</f>
        <v>(100%)</v>
      </c>
      <c r="E5" s="9">
        <f>IF(E2="Ingen tidigare
jämförbar termin",0,INDEX(Allt,MATCH(E2,Antagningsomgång,0),3))</f>
        <v>18323</v>
      </c>
      <c r="F5" s="10" t="str">
        <f>"("&amp;IF(E5=0,0,ROUND((E5/E8)*100,0))&amp;"%)"</f>
        <v>(100%)</v>
      </c>
      <c r="G5" s="7" t="str">
        <f>IF(OR(C5=0,E5=0),"±"&amp;0,IF(SIGN(((C5-E5)/E5))=1,"+",IF(SIGN(((C5-E5)/E5))=0,"±",""))&amp;ROUND(((C5-E5)/E5)*100,0))&amp;"%"</f>
        <v>+43%</v>
      </c>
    </row>
    <row r="6" spans="2:7" ht="13.5" customHeight="1">
      <c r="B6" s="11" t="s">
        <v>9</v>
      </c>
      <c r="C6" s="9">
        <f>INDEX(Allt,MATCH(C2,Antagningsomgång,0),4)</f>
        <v>0</v>
      </c>
      <c r="D6" s="37" t="str">
        <f>"("&amp;IF(C6=0,0,ROUND((C6/C8)*100,0))&amp;"%)"</f>
        <v>(0%)</v>
      </c>
      <c r="E6" s="6">
        <f>IF(E2="Ingen tidigare
jämförbar termin",0,INDEX(Allt,MATCH(E2,Antagningsomgång,0),4))</f>
        <v>0</v>
      </c>
      <c r="F6" s="10" t="str">
        <f>"("&amp;IF(E6=0,0,ROUND((E6/E8)*100,0))&amp;"%)"</f>
        <v>(0%)</v>
      </c>
      <c r="G6" s="7" t="str">
        <f>IF(OR(C6=0,E6=0),"±"&amp;0,IF(SIGN(((C6-E6)/E6))=1,"+",IF(SIGN(((C6-E6)/E6))=0,"±",""))&amp;ROUND(((C6-E6)/E6)*100,0))&amp;"%"</f>
        <v>±0%</v>
      </c>
    </row>
    <row r="7" spans="2:7" ht="13.5" customHeight="1">
      <c r="B7" s="11" t="s">
        <v>10</v>
      </c>
      <c r="C7" s="9">
        <f>INDEX(Allt,MATCH(C2,Antagningsomgång,0),5)</f>
        <v>6</v>
      </c>
      <c r="D7" s="37" t="str">
        <f>"("&amp;IF(C7=0,0,ROUND((C7/C8)*100,0))&amp;"%)"</f>
        <v>(0%)</v>
      </c>
      <c r="E7" s="6">
        <f>IF(E2="Ingen tidigare
jämförbar termin",0,INDEX(Allt,MATCH(E2,Antagningsomgång,0),5))</f>
        <v>6</v>
      </c>
      <c r="F7" s="10" t="str">
        <f>"("&amp;IF(E7=0,0,ROUND((E7/E8)*100,0))&amp;"%)"</f>
        <v>(0%)</v>
      </c>
      <c r="G7" s="7" t="str">
        <f>IF(OR(C7=0,E7=0),"±"&amp;0,IF(SIGN(((C7-E7)/E7))=1,"+",IF(SIGN(((C7-E7)/E7))=0,"±",""))&amp;ROUND(((C7-E7)/E7)*100,0))&amp;"%"</f>
        <v>±0%</v>
      </c>
    </row>
    <row r="8" spans="2:7" s="16" customFormat="1" ht="19.5" customHeight="1">
      <c r="B8" s="12" t="s">
        <v>11</v>
      </c>
      <c r="C8" s="13">
        <f>SUM(C5:C7)</f>
        <v>26280</v>
      </c>
      <c r="D8" s="38" t="str">
        <f>"("&amp;IF(C8=0,0,ROUND((C8/C8)*100,0))&amp;"%)"</f>
        <v>(100%)</v>
      </c>
      <c r="E8" s="13">
        <f>SUM(E5:E7)</f>
        <v>18329</v>
      </c>
      <c r="F8" s="14" t="str">
        <f>"("&amp;IF(E8=0,0,ROUND((E8/E8)*100,0))&amp;"%)"</f>
        <v>(100%)</v>
      </c>
      <c r="G8" s="15" t="str">
        <f>IF(OR(C8=0,E8=0),"±"&amp;0,IF(SIGN(((C8-E8)/E8))=1,"+",IF(SIGN(((C8-E8)/E8))=0,"±",""))&amp;ROUND(((C8-E8)/E8)*100,0))&amp;"%"</f>
        <v>+43%</v>
      </c>
    </row>
    <row r="9" spans="2:7" s="16" customFormat="1" ht="24.75" customHeight="1">
      <c r="B9" s="85" t="s">
        <v>104</v>
      </c>
      <c r="C9" s="86"/>
      <c r="D9" s="86"/>
      <c r="E9" s="86"/>
      <c r="F9" s="86"/>
      <c r="G9" s="87"/>
    </row>
    <row r="10" spans="2:7" s="16" customFormat="1" ht="18" customHeight="1">
      <c r="B10" s="17"/>
      <c r="C10" s="18"/>
      <c r="D10" s="19"/>
      <c r="E10" s="18"/>
      <c r="F10" s="19"/>
      <c r="G10" s="20"/>
    </row>
    <row r="11" spans="2:7" ht="24.75" customHeight="1">
      <c r="B11" s="60" t="s">
        <v>48</v>
      </c>
      <c r="C11" s="63" t="str">
        <f>C2</f>
        <v>IKVT11</v>
      </c>
      <c r="D11" s="64"/>
      <c r="E11" s="65" t="str">
        <f>E2</f>
        <v>IKVT10</v>
      </c>
      <c r="F11" s="66"/>
      <c r="G11" s="66"/>
    </row>
    <row r="12" spans="2:10" ht="13.5" customHeight="1">
      <c r="B12" s="61"/>
      <c r="C12" s="67" t="str">
        <f>C3</f>
        <v>Antal
sökande</v>
      </c>
      <c r="D12" s="68"/>
      <c r="E12" s="67" t="str">
        <f>C3</f>
        <v>Antal
sökande</v>
      </c>
      <c r="F12" s="68"/>
      <c r="G12" s="71" t="str">
        <f>G3</f>
        <v>Förändring</v>
      </c>
      <c r="J12" s="23"/>
    </row>
    <row r="13" spans="2:10" ht="13.5" customHeight="1">
      <c r="B13" s="62"/>
      <c r="C13" s="69"/>
      <c r="D13" s="70"/>
      <c r="E13" s="69"/>
      <c r="F13" s="70"/>
      <c r="G13" s="72"/>
      <c r="J13" s="23"/>
    </row>
    <row r="14" spans="2:7" ht="13.5" customHeight="1">
      <c r="B14" s="5" t="s">
        <v>12</v>
      </c>
      <c r="C14" s="9">
        <f>INDEX(Allt,MATCH(C2,Antagningsomgång,0),6)</f>
        <v>411</v>
      </c>
      <c r="D14" s="10" t="str">
        <f>"("&amp;IF(C14=0,0,ROUND((C14/C16)*100,0))&amp;"%)"</f>
        <v>(39%)</v>
      </c>
      <c r="E14" s="9">
        <f>IF(E2="Ingen tidigare
jämförbar termin",0,INDEX(Allt,MATCH(E2,Antagningsomgång,0),6))</f>
        <v>88</v>
      </c>
      <c r="F14" s="10" t="str">
        <f>"("&amp;IF(E14=0,0,ROUND((E14/E16)*100,0))&amp;"%)"</f>
        <v>(33%)</v>
      </c>
      <c r="G14" s="7" t="str">
        <f>IF(OR(C14=0,E14=0),"±"&amp;0,IF(SIGN(((C14-E14)/E14))=1,"+",IF(SIGN(((C14-E14)/E14))=0,"±",""))&amp;ROUND(((C14-E14)/E14)*100,0))&amp;"%"</f>
        <v>+367%</v>
      </c>
    </row>
    <row r="15" spans="2:9" ht="13.5" customHeight="1">
      <c r="B15" s="5" t="s">
        <v>13</v>
      </c>
      <c r="C15" s="9">
        <f>INDEX(Allt,MATCH(C2,Antagningsomgång,0),7)</f>
        <v>649</v>
      </c>
      <c r="D15" s="10" t="str">
        <f>"("&amp;IF(C15=0,0,ROUND((C15/C16)*100,0))&amp;"%)"</f>
        <v>(61%)</v>
      </c>
      <c r="E15" s="6">
        <f>IF(E2="Ingen tidigare
jämförbar termin",0,INDEX(Allt,MATCH(E2,Antagningsomgång,0),7))</f>
        <v>179</v>
      </c>
      <c r="F15" s="10" t="str">
        <f>"("&amp;IF(E15=0,0,ROUND((E15/E16)*100,0))&amp;"%)"</f>
        <v>(67%)</v>
      </c>
      <c r="G15" s="7" t="str">
        <f>IF(OR(C15=0,E15=0),"±"&amp;0,IF(SIGN(((C15-E15)/E15))=1,"+",IF(SIGN(((C15-E15)/E15))=0,"±",""))&amp;ROUND(((C15-E15)/E15)*100,0))&amp;"%"</f>
        <v>+263%</v>
      </c>
      <c r="I15" s="21"/>
    </row>
    <row r="16" spans="2:7" s="16" customFormat="1" ht="19.5" customHeight="1">
      <c r="B16" s="12" t="s">
        <v>11</v>
      </c>
      <c r="C16" s="13">
        <f>SUM(C14:C15)</f>
        <v>1060</v>
      </c>
      <c r="D16" s="14" t="str">
        <f>"("&amp;IF(C16=0,0,ROUND((C16/C16)*100,0))&amp;"%)"</f>
        <v>(100%)</v>
      </c>
      <c r="E16" s="13">
        <f>SUM(E14:E15)</f>
        <v>267</v>
      </c>
      <c r="F16" s="14" t="str">
        <f>"("&amp;IF(E16=0,0,ROUND((E16/E16)*100,0))&amp;"%)"</f>
        <v>(100%)</v>
      </c>
      <c r="G16" s="15" t="str">
        <f>IF(OR(C16=0,E16=0),"±"&amp;0,IF(SIGN(((C16-E16)/E16))=1,"+",IF(SIGN(((C16-E16)/E16))=0,"±",""))&amp;ROUND(((C16-E16)/E16)*100,0))&amp;"%"</f>
        <v>+297%</v>
      </c>
    </row>
    <row r="17" spans="2:7" s="16" customFormat="1" ht="24.75" customHeight="1">
      <c r="B17" s="57" t="s">
        <v>14</v>
      </c>
      <c r="C17" s="58"/>
      <c r="D17" s="58"/>
      <c r="E17" s="58"/>
      <c r="F17" s="58"/>
      <c r="G17" s="59"/>
    </row>
    <row r="18" spans="2:7" s="16" customFormat="1" ht="18" customHeight="1">
      <c r="B18" s="17"/>
      <c r="C18" s="18"/>
      <c r="D18" s="19"/>
      <c r="E18" s="18"/>
      <c r="F18" s="19"/>
      <c r="G18" s="20"/>
    </row>
    <row r="19" spans="2:33" ht="24.75" customHeight="1">
      <c r="B19" s="84" t="s">
        <v>49</v>
      </c>
      <c r="C19" s="63" t="str">
        <f>C2</f>
        <v>IKVT11</v>
      </c>
      <c r="D19" s="64"/>
      <c r="E19" s="65" t="str">
        <f>E2</f>
        <v>IKVT10</v>
      </c>
      <c r="F19" s="66"/>
      <c r="G19" s="66"/>
      <c r="M19" s="60" t="s">
        <v>50</v>
      </c>
      <c r="N19" s="82" t="str">
        <f>C2</f>
        <v>IKVT11</v>
      </c>
      <c r="O19" s="83"/>
      <c r="P19" s="83"/>
      <c r="Q19" s="63"/>
      <c r="R19" s="75" t="str">
        <f>E2</f>
        <v>IKVT10</v>
      </c>
      <c r="S19" s="78"/>
      <c r="T19" s="78"/>
      <c r="U19" s="78"/>
      <c r="V19" s="78"/>
      <c r="W19" s="79"/>
      <c r="Y19" s="60" t="s">
        <v>50</v>
      </c>
      <c r="Z19" s="82" t="str">
        <f>C2</f>
        <v>IKVT11</v>
      </c>
      <c r="AA19" s="83"/>
      <c r="AB19" s="83"/>
      <c r="AC19" s="63"/>
      <c r="AD19" s="75" t="str">
        <f>E2</f>
        <v>IKVT10</v>
      </c>
      <c r="AE19" s="78"/>
      <c r="AF19" s="78"/>
      <c r="AG19" s="79"/>
    </row>
    <row r="20" spans="2:33" ht="13.5" customHeight="1">
      <c r="B20" s="61"/>
      <c r="C20" s="67" t="str">
        <f>C3</f>
        <v>Antal
sökande</v>
      </c>
      <c r="D20" s="68"/>
      <c r="E20" s="67" t="str">
        <f>C3</f>
        <v>Antal
sökande</v>
      </c>
      <c r="F20" s="68"/>
      <c r="G20" s="71" t="str">
        <f>G3</f>
        <v>Förändring</v>
      </c>
      <c r="M20" s="80"/>
      <c r="N20" s="67" t="s">
        <v>51</v>
      </c>
      <c r="O20" s="68"/>
      <c r="P20" s="67" t="s">
        <v>52</v>
      </c>
      <c r="Q20" s="68"/>
      <c r="R20" s="67" t="str">
        <f>N20</f>
        <v>Antal sökande
kvinnor</v>
      </c>
      <c r="S20" s="76"/>
      <c r="T20" s="55" t="str">
        <f>G3</f>
        <v>Förändring</v>
      </c>
      <c r="U20" s="67" t="str">
        <f>P20</f>
        <v>Antal sökande
män</v>
      </c>
      <c r="V20" s="76"/>
      <c r="W20" s="55" t="str">
        <f>G3</f>
        <v>Förändring</v>
      </c>
      <c r="Y20" s="80"/>
      <c r="Z20" s="67" t="str">
        <f>N20</f>
        <v>Antal sökande
kvinnor</v>
      </c>
      <c r="AA20" s="68"/>
      <c r="AB20" s="67" t="str">
        <f>P20</f>
        <v>Antal sökande
män</v>
      </c>
      <c r="AC20" s="68"/>
      <c r="AD20" s="67" t="str">
        <f>N20</f>
        <v>Antal sökande
kvinnor</v>
      </c>
      <c r="AE20" s="76"/>
      <c r="AF20" s="67" t="str">
        <f>P20</f>
        <v>Antal sökande
män</v>
      </c>
      <c r="AG20" s="68"/>
    </row>
    <row r="21" spans="2:33" ht="13.5" customHeight="1">
      <c r="B21" s="62"/>
      <c r="C21" s="69"/>
      <c r="D21" s="70"/>
      <c r="E21" s="69"/>
      <c r="F21" s="70"/>
      <c r="G21" s="72"/>
      <c r="M21" s="81"/>
      <c r="N21" s="69"/>
      <c r="O21" s="70"/>
      <c r="P21" s="69"/>
      <c r="Q21" s="70"/>
      <c r="R21" s="69"/>
      <c r="S21" s="77"/>
      <c r="T21" s="56"/>
      <c r="U21" s="69"/>
      <c r="V21" s="77"/>
      <c r="W21" s="56"/>
      <c r="Y21" s="81"/>
      <c r="Z21" s="69"/>
      <c r="AA21" s="70"/>
      <c r="AB21" s="69"/>
      <c r="AC21" s="70"/>
      <c r="AD21" s="69"/>
      <c r="AE21" s="77"/>
      <c r="AF21" s="69"/>
      <c r="AG21" s="70"/>
    </row>
    <row r="22" spans="2:33" ht="13.5" customHeight="1">
      <c r="B22" s="5" t="s">
        <v>15</v>
      </c>
      <c r="C22" s="9">
        <f>INDEX(Allt,MATCH(C2,Antagningsomgång,0),8)</f>
        <v>187</v>
      </c>
      <c r="D22" s="10" t="str">
        <f>"("&amp;IF(C22=0,0,ROUND((C22/C25)*100,0))&amp;"%)"</f>
        <v>(18%)</v>
      </c>
      <c r="E22" s="9">
        <f>IF(E2="Ingen tidigare
jämförbar termin",0,INDEX(Allt,MATCH(E2,Antagningsomgång,0),8))</f>
        <v>37</v>
      </c>
      <c r="F22" s="10" t="str">
        <f>"("&amp;IF(E22=0,0,ROUND((E22/E25)*100,0))&amp;"%)"</f>
        <v>(14%)</v>
      </c>
      <c r="G22" s="7" t="str">
        <f>IF(OR(C22=0,E22=0),"±"&amp;0,IF(SIGN(((C22-E22)/E22))=1,"+",IF(SIGN(((C22-E22)/E22))=0,"±",""))&amp;ROUND(((C22-E22)/E22)*100,0))&amp;"%"</f>
        <v>+405%</v>
      </c>
      <c r="M22" s="5" t="s">
        <v>15</v>
      </c>
      <c r="N22" s="9">
        <f>INDEX(Allt,MATCH(C2,Antagningsomgång,0),11)</f>
        <v>102</v>
      </c>
      <c r="O22" s="10" t="str">
        <f>"("&amp;IF(N22=0,0,ROUND((N22/(SUM(N25,P25)))*100,0))&amp;"%)"</f>
        <v>(10%)</v>
      </c>
      <c r="P22" s="9">
        <f>INDEX(Allt,MATCH(C2,Antagningsomgång,0),14)</f>
        <v>85</v>
      </c>
      <c r="Q22" s="27" t="str">
        <f>"("&amp;IF(P22=0,0,ROUND((P22/(SUM(N25,P25)))*100,0))&amp;"%)"</f>
        <v>(8%)</v>
      </c>
      <c r="R22" s="9">
        <f>IF(E2="Ingen tidigare
jämförbar termin",0,INDEX(Allt,MATCH(E2,Antagningsomgång,0),11))</f>
        <v>21</v>
      </c>
      <c r="S22" s="29" t="str">
        <f>"("&amp;IF(R22=0,0,ROUND((R22/(SUM(R25,U25)))*100,0))&amp;"%)"</f>
        <v>(8%)</v>
      </c>
      <c r="T22" s="31" t="str">
        <f>IF(OR(N22=0,R22=0),"±"&amp;0,IF(SIGN(((N22-R22)/R22))=1,"+",IF(SIGN(((N22-R22)/R22))=0,"±",""))&amp;ROUND(((N22-R22)/R22)*100,0))&amp;"%"</f>
        <v>+386%</v>
      </c>
      <c r="U22" s="9">
        <f>IF(E2="Ingen tidigare
jämförbar termin",0,INDEX(Allt,MATCH(E2,Antagningsomgång,0),14))</f>
        <v>16</v>
      </c>
      <c r="V22" s="27" t="str">
        <f>"("&amp;IF(U22=0,0,ROUND((U22/(SUM(R25,U25)))*100,0))&amp;"%)"</f>
        <v>(6%)</v>
      </c>
      <c r="W22" s="31" t="str">
        <f>IF(OR(P22=0,U22=0),"±"&amp;0,IF(SIGN(((P22-U22)/U22))=1,"+",IF(SIGN(((P22-U22)/U22))=0,"±",""))&amp;ROUND(((P22-U22)/U22)*100,0))&amp;"%"</f>
        <v>+431%</v>
      </c>
      <c r="Y22" s="5" t="s">
        <v>15</v>
      </c>
      <c r="Z22" s="9">
        <f>INDEX(Allt,MATCH(C2,Antagningsomgång,0),11)</f>
        <v>102</v>
      </c>
      <c r="AA22" s="10" t="str">
        <f>"("&amp;IF(Z22=0,0,ROUND((Z22/(SUM(Z25,AB25)))*100,0))&amp;"%)"</f>
        <v>(10%)</v>
      </c>
      <c r="AB22" s="9">
        <f>INDEX(Allt,MATCH(C2,Antagningsomgång,0),14)</f>
        <v>85</v>
      </c>
      <c r="AC22" s="27" t="str">
        <f>"("&amp;IF(AB22=0,0,ROUND((AB22/(SUM(Z25,AB25)))*100,0))&amp;"%)"</f>
        <v>(8%)</v>
      </c>
      <c r="AD22" s="9">
        <f>IF(E2="Ingen tidigare
jämförbar termin",0,INDEX(Allt,MATCH(E2,Antagningsomgång,0),11))</f>
        <v>21</v>
      </c>
      <c r="AE22" s="29" t="str">
        <f>"("&amp;IF(AD22=0,0,ROUND((AD22/(SUM(AD25,AF25)))*100,0))&amp;"%)"</f>
        <v>(8%)</v>
      </c>
      <c r="AF22" s="9">
        <f>IF(E2="Ingen tidigare
jämförbar termin",0,INDEX(Allt,MATCH(E2,Antagningsomgång,0),14))</f>
        <v>16</v>
      </c>
      <c r="AG22" s="10" t="str">
        <f>"("&amp;IF(AF22=0,0,ROUND((AF22/(SUM(AD25,AF25)))*100,0))&amp;"%)"</f>
        <v>(6%)</v>
      </c>
    </row>
    <row r="23" spans="2:33" ht="13.5" customHeight="1">
      <c r="B23" s="5" t="s">
        <v>16</v>
      </c>
      <c r="C23" s="9">
        <f>INDEX(Allt,MATCH(C2,Antagningsomgång,0),9)</f>
        <v>672</v>
      </c>
      <c r="D23" s="10" t="str">
        <f>"("&amp;IF(C23=0,0,ROUND((C23/C25)*100,0))&amp;"%)"</f>
        <v>(63%)</v>
      </c>
      <c r="E23" s="6">
        <f>IF(E2="Ingen tidigare
jämförbar termin",0,INDEX(Allt,MATCH(E2,Antagningsomgång,0),9))</f>
        <v>191</v>
      </c>
      <c r="F23" s="10" t="str">
        <f>"("&amp;IF(E23=0,0,ROUND((E23/E25)*100,0))&amp;"%)"</f>
        <v>(72%)</v>
      </c>
      <c r="G23" s="7" t="str">
        <f>IF(OR(C23=0,E23=0),"±"&amp;0,IF(SIGN(((C23-E23)/E23))=1,"+",IF(SIGN(((C23-E23)/E23))=0,"±",""))&amp;ROUND(((C23-E23)/E23)*100,0))&amp;"%"</f>
        <v>+252%</v>
      </c>
      <c r="M23" s="5" t="s">
        <v>16</v>
      </c>
      <c r="N23" s="9">
        <f>INDEX(Allt,MATCH(C2,Antagningsomgång,0),12)</f>
        <v>231</v>
      </c>
      <c r="O23" s="10" t="str">
        <f>"("&amp;IF(N23=0,0,ROUND((N23/(SUM(N25,P25)))*100,0))&amp;"%)"</f>
        <v>(22%)</v>
      </c>
      <c r="P23" s="6">
        <f>INDEX(Allt,MATCH(C2,Antagningsomgång,0),15)</f>
        <v>441</v>
      </c>
      <c r="Q23" s="27" t="str">
        <f>"("&amp;IF(P23=0,0,ROUND((P23/(SUM(N25,P25)))*100,0))&amp;"%)"</f>
        <v>(42%)</v>
      </c>
      <c r="R23" s="9">
        <f>IF(E2="Ingen tidigare
jämförbar termin",0,INDEX(Allt,MATCH(E2,Antagningsomgång,0),12))</f>
        <v>53</v>
      </c>
      <c r="S23" s="29" t="str">
        <f>"("&amp;IF(R23=0,0,ROUND((R23/(SUM(R25,U25)))*100,0))&amp;"%)"</f>
        <v>(20%)</v>
      </c>
      <c r="T23" s="31" t="str">
        <f>IF(OR(N23=0,R23=0),"±"&amp;0,IF(SIGN(((N23-R23)/R23))=1,"+",IF(SIGN(((N23-R23)/R23))=0,"±",""))&amp;ROUND(((N23-R23)/R23)*100,0))&amp;"%"</f>
        <v>+336%</v>
      </c>
      <c r="U23" s="6">
        <f>IF(E2="Ingen tidigare
jämförbar termin",0,INDEX(Allt,MATCH(E2,Antagningsomgång,0),15))</f>
        <v>138</v>
      </c>
      <c r="V23" s="27" t="str">
        <f>"("&amp;IF(U23=0,0,ROUND((U23/(SUM(R25,U25)))*100,0))&amp;"%)"</f>
        <v>(52%)</v>
      </c>
      <c r="W23" s="31" t="str">
        <f>IF(OR(P23=0,U23=0),"±"&amp;0,IF(SIGN(((P23-U23)/U23))=1,"+",IF(SIGN(((P23-U23)/U23))=0,"±",""))&amp;ROUND(((P23-U23)/U23)*100,0))&amp;"%"</f>
        <v>+220%</v>
      </c>
      <c r="Y23" s="5" t="s">
        <v>16</v>
      </c>
      <c r="Z23" s="9">
        <f>INDEX(Allt,MATCH(C2,Antagningsomgång,0),12)</f>
        <v>231</v>
      </c>
      <c r="AA23" s="10" t="str">
        <f>"("&amp;IF(Z23=0,0,ROUND((Z23/(SUM(Z25,AB25)))*100,0))&amp;"%)"</f>
        <v>(22%)</v>
      </c>
      <c r="AB23" s="6">
        <f>INDEX(Allt,MATCH(C2,Antagningsomgång,0),15)</f>
        <v>441</v>
      </c>
      <c r="AC23" s="27" t="str">
        <f>"("&amp;IF(AB23=0,0,ROUND((AB23/(SUM(Z25,AB25)))*100,0))&amp;"%)"</f>
        <v>(42%)</v>
      </c>
      <c r="AD23" s="9">
        <f>IF(E2="Ingen tidigare
jämförbar termin",0,INDEX(Allt,MATCH(E2,Antagningsomgång,0),12))</f>
        <v>53</v>
      </c>
      <c r="AE23" s="29" t="str">
        <f>"("&amp;IF(AD23=0,0,ROUND((AD23/(SUM(AD25,AF25)))*100,0))&amp;"%)"</f>
        <v>(20%)</v>
      </c>
      <c r="AF23" s="6">
        <f>IF(E2="Ingen tidigare
jämförbar termin",0,INDEX(Allt,MATCH(E2,Antagningsomgång,0),15))</f>
        <v>138</v>
      </c>
      <c r="AG23" s="10" t="str">
        <f>"("&amp;IF(AF23=0,0,ROUND((AF23/(SUM(AD25,AF25)))*100,0))&amp;"%)"</f>
        <v>(52%)</v>
      </c>
    </row>
    <row r="24" spans="2:33" ht="13.5" customHeight="1">
      <c r="B24" s="5" t="s">
        <v>17</v>
      </c>
      <c r="C24" s="9">
        <f>INDEX(Allt,MATCH(C2,Antagningsomgång,0),10)</f>
        <v>201</v>
      </c>
      <c r="D24" s="10" t="str">
        <f>"("&amp;IF(C24=0,0,ROUND((C24/C25)*100,0))&amp;"%)"</f>
        <v>(19%)</v>
      </c>
      <c r="E24" s="6">
        <f>IF(E2="Ingen tidigare
jämförbar termin",0,INDEX(Allt,MATCH(E2,Antagningsomgång,0),10))</f>
        <v>39</v>
      </c>
      <c r="F24" s="10" t="str">
        <f>"("&amp;IF(E24=0,0,ROUND((E24/E25)*100,0))&amp;"%)"</f>
        <v>(15%)</v>
      </c>
      <c r="G24" s="7" t="str">
        <f>IF(OR(C24=0,E24=0),"±"&amp;0,IF(SIGN(((C24-E24)/E24))=1,"+",IF(SIGN(((C24-E24)/E24))=0,"±",""))&amp;ROUND(((C24-E24)/E24)*100,0))&amp;"%"</f>
        <v>+415%</v>
      </c>
      <c r="M24" s="5" t="s">
        <v>17</v>
      </c>
      <c r="N24" s="9">
        <f>INDEX(Allt,MATCH(C2,Antagningsomgång,0),13)</f>
        <v>78</v>
      </c>
      <c r="O24" s="10" t="str">
        <f>"("&amp;IF(N24=0,0,ROUND((N24/(SUM(N25,P25)))*100,0))&amp;"%)"</f>
        <v>(7%)</v>
      </c>
      <c r="P24" s="6">
        <f>INDEX(Allt,MATCH(C2,Antagningsomgång,0),16)</f>
        <v>123</v>
      </c>
      <c r="Q24" s="27" t="str">
        <f>"("&amp;IF(P24=0,0,ROUND((P24/(SUM(N25,P25)))*100,0))&amp;"%)"</f>
        <v>(12%)</v>
      </c>
      <c r="R24" s="9">
        <f>IF(E2="Ingen tidigare
jämförbar termin",0,INDEX(Allt,MATCH(E2,Antagningsomgång,0),13))</f>
        <v>14</v>
      </c>
      <c r="S24" s="29" t="str">
        <f>"("&amp;IF(R24=0,0,ROUND((R24/(SUM(R25,U25)))*100,0))&amp;"%)"</f>
        <v>(5%)</v>
      </c>
      <c r="T24" s="31" t="str">
        <f>IF(OR(N24=0,R24=0),"±"&amp;0,IF(SIGN(((N24-R24)/R24))=1,"+",IF(SIGN(((N24-R24)/R24))=0,"±",""))&amp;ROUND(((N24-R24)/R24)*100,0))&amp;"%"</f>
        <v>+457%</v>
      </c>
      <c r="U24" s="6">
        <f>IF(E2="Ingen tidigare
jämförbar termin",0,INDEX(Allt,MATCH(E2,Antagningsomgång,0),16))</f>
        <v>25</v>
      </c>
      <c r="V24" s="27" t="str">
        <f>"("&amp;IF(U24=0,0,ROUND((U24/(SUM(R25,U25)))*100,0))&amp;"%)"</f>
        <v>(9%)</v>
      </c>
      <c r="W24" s="31" t="str">
        <f>IF(OR(P24=0,U24=0),"±"&amp;0,IF(SIGN(((P24-U24)/U24))=1,"+",IF(SIGN(((P24-U24)/U24))=0,"±",""))&amp;ROUND(((P24-U24)/U24)*100,0))&amp;"%"</f>
        <v>+392%</v>
      </c>
      <c r="Y24" s="5" t="s">
        <v>17</v>
      </c>
      <c r="Z24" s="9">
        <f>INDEX(Allt,MATCH(C2,Antagningsomgång,0),13)</f>
        <v>78</v>
      </c>
      <c r="AA24" s="10" t="str">
        <f>"("&amp;IF(Z24=0,0,ROUND((Z24/(SUM(Z25,AB25)))*100,0))&amp;"%)"</f>
        <v>(7%)</v>
      </c>
      <c r="AB24" s="6">
        <f>INDEX(Allt,MATCH(C2,Antagningsomgång,0),16)</f>
        <v>123</v>
      </c>
      <c r="AC24" s="27" t="str">
        <f>"("&amp;IF(AB24=0,0,ROUND((AB24/(SUM(Z25,AB25)))*100,0))&amp;"%)"</f>
        <v>(12%)</v>
      </c>
      <c r="AD24" s="9">
        <f>IF(E2="Ingen tidigare
jämförbar termin",0,INDEX(Allt,MATCH(E2,Antagningsomgång,0),13))</f>
        <v>14</v>
      </c>
      <c r="AE24" s="29" t="str">
        <f>"("&amp;IF(AD24=0,0,ROUND((AD24/(SUM(AD25,AF25)))*100,0))&amp;"%)"</f>
        <v>(5%)</v>
      </c>
      <c r="AF24" s="6">
        <f>IF(E2="Ingen tidigare
jämförbar termin",0,INDEX(Allt,MATCH(E2,Antagningsomgång,0),16))</f>
        <v>25</v>
      </c>
      <c r="AG24" s="10" t="str">
        <f>"("&amp;IF(AF24=0,0,ROUND((AF24/(SUM(AD25,AF25)))*100,0))&amp;"%)"</f>
        <v>(9%)</v>
      </c>
    </row>
    <row r="25" spans="2:33" s="16" customFormat="1" ht="19.5" customHeight="1">
      <c r="B25" s="12" t="s">
        <v>11</v>
      </c>
      <c r="C25" s="13">
        <f>SUM(C22:C24)</f>
        <v>1060</v>
      </c>
      <c r="D25" s="14" t="str">
        <f>"("&amp;IF(C25=0,0,ROUND((C25/C25)*100,0))&amp;"%)"</f>
        <v>(100%)</v>
      </c>
      <c r="E25" s="13">
        <f>SUM(E22:E24)</f>
        <v>267</v>
      </c>
      <c r="F25" s="14" t="str">
        <f>"("&amp;IF(E25=0,0,ROUND((E25/E25)*100,0))&amp;"%)"</f>
        <v>(100%)</v>
      </c>
      <c r="G25" s="15" t="str">
        <f>IF(OR(C25=0,E25=0),"±"&amp;0,IF(SIGN(((C25-E25)/E25))=1,"+",IF(SIGN(((C25-E25)/E25))=0,"±",""))&amp;ROUND(((C25-E25)/E25)*100,0))&amp;"%"</f>
        <v>+297%</v>
      </c>
      <c r="M25" s="12" t="s">
        <v>11</v>
      </c>
      <c r="N25" s="13">
        <f>SUM(N22:N24)</f>
        <v>411</v>
      </c>
      <c r="O25" s="14" t="str">
        <f>"("&amp;IF(N25=0,0,ROUND((N25/(SUM(N25,P25)))*100,0))&amp;"%)"</f>
        <v>(39%)</v>
      </c>
      <c r="P25" s="13">
        <f>SUM(P22:P24)</f>
        <v>649</v>
      </c>
      <c r="Q25" s="28" t="str">
        <f>"("&amp;IF(P25=0,0,ROUND((P25/(SUM(N25,P25)))*100,0))&amp;"%)"</f>
        <v>(61%)</v>
      </c>
      <c r="R25" s="13">
        <f>SUM(R22:R24)</f>
        <v>88</v>
      </c>
      <c r="S25" s="30" t="str">
        <f>"("&amp;IF(R25=0,0,ROUND((R25/(SUM(R25,U25)))*100,0))&amp;"%)"</f>
        <v>(33%)</v>
      </c>
      <c r="T25" s="32" t="str">
        <f>IF(OR(N25=0,R25=0),"±"&amp;0,IF(SIGN(((N25-R25)/R25))=1,"+",IF(SIGN(((N25-R25)/R25))=0,"±",""))&amp;ROUND(((N25-R25)/R25)*100,0))&amp;"%"</f>
        <v>+367%</v>
      </c>
      <c r="U25" s="13">
        <f>SUM(U22:U24)</f>
        <v>179</v>
      </c>
      <c r="V25" s="28" t="str">
        <f>"("&amp;IF(U25=0,0,ROUND((U25/(SUM(R25,U25)))*100,0))&amp;"%)"</f>
        <v>(67%)</v>
      </c>
      <c r="W25" s="32" t="str">
        <f>IF(OR(P25=0,U25=0),"±"&amp;0,IF(SIGN(((P25-U25)/U25))=1,"+",IF(SIGN(((P25-U25)/U25))=0,"±",""))&amp;ROUND(((P25-U25)/U25)*100,0))&amp;"%"</f>
        <v>+263%</v>
      </c>
      <c r="Y25" s="12" t="s">
        <v>11</v>
      </c>
      <c r="Z25" s="13">
        <f>SUM(Z22:Z24)</f>
        <v>411</v>
      </c>
      <c r="AA25" s="14" t="str">
        <f>"("&amp;IF(Z25=0,0,ROUND((Z25/(SUM(Z25,AB25)))*100,0))&amp;"%)"</f>
        <v>(39%)</v>
      </c>
      <c r="AB25" s="13">
        <f>SUM(AB22:AB24)</f>
        <v>649</v>
      </c>
      <c r="AC25" s="28" t="str">
        <f>"("&amp;IF(AB25=0,0,ROUND((AB25/(SUM(Z25,AB25)))*100,0))&amp;"%)"</f>
        <v>(61%)</v>
      </c>
      <c r="AD25" s="13">
        <f>SUM(AD22:AD24)</f>
        <v>88</v>
      </c>
      <c r="AE25" s="30" t="str">
        <f>"("&amp;IF(AD25=0,0,ROUND((AD25/(SUM(AD25,AF25)))*100,0))&amp;"%)"</f>
        <v>(33%)</v>
      </c>
      <c r="AF25" s="13">
        <f>SUM(AF22:AF24)</f>
        <v>179</v>
      </c>
      <c r="AG25" s="14" t="str">
        <f>"("&amp;IF(AF25=0,0,ROUND((AF25/(SUM(AD25,AF25)))*100,0))&amp;"%)"</f>
        <v>(67%)</v>
      </c>
    </row>
    <row r="26" spans="2:33" s="16" customFormat="1" ht="24.75" customHeight="1">
      <c r="B26" s="57" t="s">
        <v>18</v>
      </c>
      <c r="C26" s="58"/>
      <c r="D26" s="58"/>
      <c r="E26" s="58"/>
      <c r="F26" s="58"/>
      <c r="G26" s="59"/>
      <c r="M26" s="57" t="s">
        <v>18</v>
      </c>
      <c r="N26" s="58"/>
      <c r="O26" s="58"/>
      <c r="P26" s="58"/>
      <c r="Q26" s="58"/>
      <c r="R26" s="58"/>
      <c r="S26" s="58"/>
      <c r="T26" s="58"/>
      <c r="U26" s="58"/>
      <c r="V26" s="58"/>
      <c r="W26" s="59"/>
      <c r="Y26" s="57" t="str">
        <f>M26</f>
        <v>Ålder vid anmälningstillfället. Tabellen inkluderar enbart sökande med svenskt personnummer.</v>
      </c>
      <c r="Z26" s="58"/>
      <c r="AA26" s="58"/>
      <c r="AB26" s="58"/>
      <c r="AC26" s="58"/>
      <c r="AD26" s="58"/>
      <c r="AE26" s="58"/>
      <c r="AF26" s="58"/>
      <c r="AG26" s="59"/>
    </row>
    <row r="27" spans="2:7" s="16" customFormat="1" ht="18" customHeight="1">
      <c r="B27" s="22"/>
      <c r="C27" s="22"/>
      <c r="D27" s="22"/>
      <c r="E27" s="22"/>
      <c r="F27" s="22"/>
      <c r="G27" s="22"/>
    </row>
    <row r="28" spans="2:7" ht="24.75" customHeight="1">
      <c r="B28" s="60" t="s">
        <v>19</v>
      </c>
      <c r="C28" s="73" t="str">
        <f>C2</f>
        <v>IKVT11</v>
      </c>
      <c r="D28" s="74"/>
      <c r="E28" s="75" t="str">
        <f>E2</f>
        <v>IKVT10</v>
      </c>
      <c r="F28" s="93"/>
      <c r="G28" s="94"/>
    </row>
    <row r="29" spans="2:7" ht="13.5" customHeight="1">
      <c r="B29" s="61"/>
      <c r="C29" s="67" t="str">
        <f>C3</f>
        <v>Antal
sökande</v>
      </c>
      <c r="D29" s="68"/>
      <c r="E29" s="67" t="str">
        <f>C3</f>
        <v>Antal
sökande</v>
      </c>
      <c r="F29" s="68"/>
      <c r="G29" s="71" t="str">
        <f>G3</f>
        <v>Förändring</v>
      </c>
    </row>
    <row r="30" spans="2:7" ht="13.5" customHeight="1">
      <c r="B30" s="62"/>
      <c r="C30" s="69"/>
      <c r="D30" s="70"/>
      <c r="E30" s="69"/>
      <c r="F30" s="70"/>
      <c r="G30" s="72"/>
    </row>
    <row r="31" spans="2:7" ht="13.5" customHeight="1">
      <c r="B31" s="5" t="s">
        <v>21</v>
      </c>
      <c r="C31" s="9">
        <f>INDEX(Allt,MATCH(C2,Antagningsomgång,0),17)</f>
        <v>1060</v>
      </c>
      <c r="D31" s="10" t="str">
        <f>"("&amp;IF(C31=0,0,ROUND((C31/C33)*100,0))&amp;"%)"</f>
        <v>(4%)</v>
      </c>
      <c r="E31" s="9">
        <f>IF(E2="Ingen tidigare
jämförbar termin",0,INDEX(Allt,MATCH(E2,Antagningsomgång,0),17))</f>
        <v>267</v>
      </c>
      <c r="F31" s="10" t="str">
        <f>"("&amp;IF(E31=0,0,ROUND((E31/E33)*100,0))&amp;"%)"</f>
        <v>(1%)</v>
      </c>
      <c r="G31" s="7" t="str">
        <f>IF(OR(C31=0,E31=0),"±"&amp;0,IF(SIGN(((C31-E31)/E31))=1,"+",IF(SIGN(((C31-E31)/E31))=0,"±",""))&amp;ROUND(((C31-E31)/E31)*100,0))&amp;"%"</f>
        <v>+297%</v>
      </c>
    </row>
    <row r="32" spans="2:7" ht="13.5" customHeight="1">
      <c r="B32" s="5" t="s">
        <v>22</v>
      </c>
      <c r="C32" s="9">
        <f>INDEX(Allt,MATCH(C2,Antagningsomgång,0),18)</f>
        <v>25220</v>
      </c>
      <c r="D32" s="10" t="str">
        <f>"("&amp;IF(C32=0,0,ROUND((C32/C33)*100,0))&amp;"%)"</f>
        <v>(96%)</v>
      </c>
      <c r="E32" s="6">
        <f>IF(E2="Ingen tidigare
jämförbar termin",0,INDEX(Allt,MATCH(E2,Antagningsomgång,0),18))</f>
        <v>18062</v>
      </c>
      <c r="F32" s="10" t="str">
        <f>"("&amp;IF(E32=0,0,ROUND((E32/E33)*100,0))&amp;"%)"</f>
        <v>(99%)</v>
      </c>
      <c r="G32" s="7" t="str">
        <f>IF(OR(C32=0,E32=0),"±"&amp;0,IF(SIGN(((C32-E32)/E32))=1,"+",IF(SIGN(((C32-E32)/E32))=0,"±",""))&amp;ROUND(((C32-E32)/E32)*100,0))&amp;"%"</f>
        <v>+40%</v>
      </c>
    </row>
    <row r="33" spans="2:7" s="16" customFormat="1" ht="19.5" customHeight="1">
      <c r="B33" s="12" t="s">
        <v>11</v>
      </c>
      <c r="C33" s="13">
        <f>SUM(C31:C32)</f>
        <v>26280</v>
      </c>
      <c r="D33" s="14" t="str">
        <f>"("&amp;IF(C33=0,0,ROUND((C33/C33)*100,0))&amp;"%)"</f>
        <v>(100%)</v>
      </c>
      <c r="E33" s="13">
        <f>SUM(E31:E32)</f>
        <v>18329</v>
      </c>
      <c r="F33" s="14" t="str">
        <f>"("&amp;IF(E33=0,0,ROUND((E33/E33)*100,0))&amp;"%)"</f>
        <v>(100%)</v>
      </c>
      <c r="G33" s="15" t="str">
        <f>IF(OR(C33=0,E33=0),"±"&amp;0,IF(SIGN(((C33-E33)/E33))=1,"+",IF(SIGN(((C33-E33)/E33))=0,"±",""))&amp;ROUND(((C33-E33)/E33)*100,0))&amp;"%"</f>
        <v>+43%</v>
      </c>
    </row>
    <row r="34" ht="18" customHeight="1"/>
    <row r="35" spans="2:7" ht="24.75" customHeight="1">
      <c r="B35" s="60" t="s">
        <v>32</v>
      </c>
      <c r="C35" s="63" t="str">
        <f>C2</f>
        <v>IKVT11</v>
      </c>
      <c r="D35" s="64"/>
      <c r="E35" s="65" t="str">
        <f>E2</f>
        <v>IKVT10</v>
      </c>
      <c r="F35" s="66"/>
      <c r="G35" s="66"/>
    </row>
    <row r="36" spans="2:7" ht="13.5" customHeight="1">
      <c r="B36" s="61"/>
      <c r="C36" s="67" t="str">
        <f>C3</f>
        <v>Antal
sökande</v>
      </c>
      <c r="D36" s="68"/>
      <c r="E36" s="67" t="str">
        <f>C3</f>
        <v>Antal
sökande</v>
      </c>
      <c r="F36" s="68"/>
      <c r="G36" s="71" t="str">
        <f>G3</f>
        <v>Förändring</v>
      </c>
    </row>
    <row r="37" spans="2:7" ht="13.5" customHeight="1">
      <c r="B37" s="62"/>
      <c r="C37" s="69"/>
      <c r="D37" s="70"/>
      <c r="E37" s="69"/>
      <c r="F37" s="70"/>
      <c r="G37" s="72"/>
    </row>
    <row r="38" spans="2:7" ht="13.5" customHeight="1">
      <c r="B38" s="8" t="s">
        <v>29</v>
      </c>
      <c r="C38" s="9">
        <f>INDEX(Allt,MATCH(C2,Antagningsomgång,0),19)</f>
        <v>0</v>
      </c>
      <c r="D38" s="10" t="str">
        <f>"("&amp;IF(C38=0,0,ROUND((C38/C41)*100,0))&amp;"%)"</f>
        <v>(0%)</v>
      </c>
      <c r="E38" s="9">
        <f>IF(E2="Ingen tidigare
jämförbar termin",0,INDEX(Allt,MATCH(E2,Antagningsomgång,0),19))</f>
        <v>2521</v>
      </c>
      <c r="F38" s="10" t="str">
        <f>"("&amp;IF(E38=0,0,ROUND((E38/E41)*100,0))&amp;"%)"</f>
        <v>(14%)</v>
      </c>
      <c r="G38" s="7" t="str">
        <f>IF(OR(C38=0,E38=0),"±"&amp;0,IF(SIGN(((C38-E38)/E38))=1,"+",IF(SIGN(((C38-E38)/E38))=0,"±",""))&amp;ROUND(((C38-E38)/E38)*100,0))&amp;"%"</f>
        <v>±0%</v>
      </c>
    </row>
    <row r="39" spans="2:7" ht="13.5" customHeight="1">
      <c r="B39" s="11" t="s">
        <v>30</v>
      </c>
      <c r="C39" s="6">
        <f>INDEX(Allt,MATCH(C2,Antagningsomgång,0),20)</f>
        <v>26280</v>
      </c>
      <c r="D39" s="10" t="str">
        <f>"("&amp;IF(C39=0,0,ROUND((C39/C41)*100,0))&amp;"%)"</f>
        <v>(100%)</v>
      </c>
      <c r="E39" s="6">
        <f>IF(E2="Ingen tidigare
jämförbar termin",0,INDEX(Allt,MATCH(E2,Antagningsomgång,0),20))</f>
        <v>11821</v>
      </c>
      <c r="F39" s="10" t="str">
        <f>"("&amp;IF(E39=0,0,ROUND((E39/E41)*100,0))&amp;"%)"</f>
        <v>(64%)</v>
      </c>
      <c r="G39" s="7" t="str">
        <f>IF(OR(C39=0,E39=0),"±"&amp;0,IF(SIGN(((C39-E39)/E39))=1,"+",IF(SIGN(((C39-E39)/E39))=0,"±",""))&amp;ROUND(((C39-E39)/E39)*100,0))&amp;"%"</f>
        <v>+122%</v>
      </c>
    </row>
    <row r="40" spans="2:7" ht="13.5" customHeight="1">
      <c r="B40" s="11" t="s">
        <v>31</v>
      </c>
      <c r="C40" s="6">
        <f>INDEX(Allt,MATCH(C2,Antagningsomgång,0),21)</f>
        <v>0</v>
      </c>
      <c r="D40" s="10" t="str">
        <f>"("&amp;IF(C40=0,0,ROUND((C40/C41)*100,0))&amp;"%)"</f>
        <v>(0%)</v>
      </c>
      <c r="E40" s="6">
        <f>IF(E2="Ingen tidigare
jämförbar termin",0,INDEX(Allt,MATCH(E2,Antagningsomgång,0),21))</f>
        <v>3987</v>
      </c>
      <c r="F40" s="10" t="str">
        <f>"("&amp;IF(E40=0,0,ROUND((E40/E41)*100,0))&amp;"%)"</f>
        <v>(22%)</v>
      </c>
      <c r="G40" s="7" t="str">
        <f>IF(OR(C40=0,E40=0),"±"&amp;0,IF(SIGN(((C40-E40)/E40))=1,"+",IF(SIGN(((C40-E40)/E40))=0,"±",""))&amp;ROUND(((C40-E40)/E40)*100,0))&amp;"%"</f>
        <v>±0%</v>
      </c>
    </row>
    <row r="41" spans="2:12" s="16" customFormat="1" ht="19.5" customHeight="1">
      <c r="B41" s="12" t="s">
        <v>11</v>
      </c>
      <c r="C41" s="13">
        <f>SUM(C38:C40)</f>
        <v>26280</v>
      </c>
      <c r="D41" s="14" t="str">
        <f>"("&amp;IF(C41=0,0,ROUND((C41/C41)*100,0))&amp;"%)"</f>
        <v>(100%)</v>
      </c>
      <c r="E41" s="13">
        <f>SUM(E38:E40)</f>
        <v>18329</v>
      </c>
      <c r="F41" s="14" t="str">
        <f>"("&amp;IF(E41=0,0,ROUND((E41/E41)*100,0))&amp;"%)"</f>
        <v>(100%)</v>
      </c>
      <c r="G41" s="15" t="str">
        <f>IF(OR(C41=0,E41=0),"±"&amp;0,IF(SIGN(((C41-E41)/E41))=1,"+",IF(SIGN(((C41-E41)/E41))=0,"±",""))&amp;ROUND(((C41-E41)/E41)*100,0))&amp;"%"</f>
        <v>+43%</v>
      </c>
      <c r="I41" s="3"/>
      <c r="J41" s="3"/>
      <c r="K41" s="3"/>
      <c r="L41" s="3"/>
    </row>
    <row r="42" ht="18" customHeight="1"/>
    <row r="43" spans="9:12" ht="24.75" customHeight="1">
      <c r="I43" s="1" t="s">
        <v>3</v>
      </c>
      <c r="J43" s="4" t="str">
        <f>C2</f>
        <v>IKVT11</v>
      </c>
      <c r="K43" s="4" t="str">
        <f>IF(E2="Ingen tidigare
jämförbar termin","I/U",E2)</f>
        <v>IKVT10</v>
      </c>
      <c r="L43" s="2" t="str">
        <f>G3</f>
        <v>Förändring</v>
      </c>
    </row>
    <row r="44" spans="9:12" ht="13.5" customHeight="1">
      <c r="I44" s="5" t="s">
        <v>6</v>
      </c>
      <c r="J44" s="6">
        <f>INDEX(Allt,MATCH(C2,Antagningsomgång,0),22)</f>
        <v>403</v>
      </c>
      <c r="K44" s="6">
        <f>INDEX(Allt,MATCH(K43,Antagningsomgång,0),22)</f>
        <v>259</v>
      </c>
      <c r="L44" s="7" t="str">
        <f>IF(OR(J44=0,K44=0),"±"&amp;0,IF(SIGN(((J44-K44)/K44))=1,"+",IF(SIGN(((J44-K44)/K44))=0,"±",""))&amp;ROUND(((J44-K44)/K44)*100,0))&amp;"%"</f>
        <v>+56%</v>
      </c>
    </row>
    <row r="45" spans="9:12" ht="13.5" customHeight="1">
      <c r="I45" s="5" t="s">
        <v>7</v>
      </c>
      <c r="J45" s="6">
        <f>INDEX(Allt,MATCH(C2,Antagningsomgång,0),23)</f>
        <v>0</v>
      </c>
      <c r="K45" s="6">
        <f>INDEX(Allt,MATCH(K43,Antagningsomgång,0),23)</f>
        <v>35</v>
      </c>
      <c r="L45" s="7" t="str">
        <f>IF(OR(J45=0,K45=0),"±"&amp;0,IF(SIGN(((J45-K45)/K45))=1,"+",IF(SIGN(((J45-K45)/K45))=0,"±",""))&amp;ROUND(((J45-K45)/K45)*100,0))&amp;"%"</f>
        <v>±0%</v>
      </c>
    </row>
    <row r="46" spans="9:12" ht="19.5" customHeight="1">
      <c r="I46" s="12" t="s">
        <v>11</v>
      </c>
      <c r="J46" s="36">
        <f>SUM(J44:J45)</f>
        <v>403</v>
      </c>
      <c r="K46" s="36">
        <f>SUM(K44:K45)</f>
        <v>294</v>
      </c>
      <c r="L46" s="35" t="str">
        <f>IF(OR(J46=0,K46=0),"±"&amp;0,IF(SIGN(((J46-K46)/K46))=1,"+",IF(SIGN(((J46-K46)/K46))=0,"±",""))&amp;ROUND(((J46-K46)/K46)*100,0))&amp;"%"</f>
        <v>+37%</v>
      </c>
    </row>
    <row r="47" spans="9:14" s="16" customFormat="1" ht="24.75" customHeight="1">
      <c r="I47" s="85" t="s">
        <v>105</v>
      </c>
      <c r="J47" s="86"/>
      <c r="K47" s="86"/>
      <c r="L47" s="87"/>
      <c r="M47" s="49"/>
      <c r="N47" s="49"/>
    </row>
  </sheetData>
  <sheetProtection/>
  <mergeCells count="52">
    <mergeCell ref="C35:D35"/>
    <mergeCell ref="E35:G35"/>
    <mergeCell ref="C36:D37"/>
    <mergeCell ref="E36:F37"/>
    <mergeCell ref="C28:D28"/>
    <mergeCell ref="C29:D30"/>
    <mergeCell ref="T20:T21"/>
    <mergeCell ref="U20:V21"/>
    <mergeCell ref="B9:G9"/>
    <mergeCell ref="I47:L47"/>
    <mergeCell ref="G29:G30"/>
    <mergeCell ref="E28:G28"/>
    <mergeCell ref="E29:F30"/>
    <mergeCell ref="B35:B37"/>
    <mergeCell ref="R19:W19"/>
    <mergeCell ref="R20:S21"/>
    <mergeCell ref="Y19:Y21"/>
    <mergeCell ref="Z19:AC19"/>
    <mergeCell ref="AD19:AG19"/>
    <mergeCell ref="G36:G37"/>
    <mergeCell ref="AF20:AG21"/>
    <mergeCell ref="B26:G26"/>
    <mergeCell ref="M26:W26"/>
    <mergeCell ref="Y26:AG26"/>
    <mergeCell ref="B28:B30"/>
    <mergeCell ref="P20:Q21"/>
    <mergeCell ref="W20:W21"/>
    <mergeCell ref="Z20:AA21"/>
    <mergeCell ref="AB20:AC21"/>
    <mergeCell ref="AD20:AE21"/>
    <mergeCell ref="B17:G17"/>
    <mergeCell ref="B19:B21"/>
    <mergeCell ref="C19:D19"/>
    <mergeCell ref="E19:G19"/>
    <mergeCell ref="M19:M21"/>
    <mergeCell ref="N19:Q19"/>
    <mergeCell ref="C20:D21"/>
    <mergeCell ref="E20:F21"/>
    <mergeCell ref="G20:G21"/>
    <mergeCell ref="N20:O21"/>
    <mergeCell ref="B11:B13"/>
    <mergeCell ref="C11:D11"/>
    <mergeCell ref="E11:G11"/>
    <mergeCell ref="C12:D13"/>
    <mergeCell ref="E12:F13"/>
    <mergeCell ref="G12:G13"/>
    <mergeCell ref="B2:B4"/>
    <mergeCell ref="C2:D2"/>
    <mergeCell ref="E2:G2"/>
    <mergeCell ref="C3:D4"/>
    <mergeCell ref="E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G47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9.140625" style="3" customWidth="1"/>
    <col min="2" max="2" width="21.00390625" style="3" customWidth="1"/>
    <col min="3" max="6" width="8.7109375" style="3" customWidth="1"/>
    <col min="7" max="7" width="10.7109375" style="3" customWidth="1"/>
    <col min="8" max="8" width="9.140625" style="3" customWidth="1"/>
    <col min="9" max="9" width="19.7109375" style="3" customWidth="1"/>
    <col min="10" max="12" width="10.7109375" style="3" customWidth="1"/>
    <col min="13" max="13" width="13.7109375" style="3" customWidth="1"/>
    <col min="14" max="14" width="8.28125" style="3" customWidth="1"/>
    <col min="15" max="15" width="5.7109375" style="3" customWidth="1"/>
    <col min="16" max="16" width="8.28125" style="3" customWidth="1"/>
    <col min="17" max="17" width="5.7109375" style="3" customWidth="1"/>
    <col min="18" max="18" width="8.28125" style="3" customWidth="1"/>
    <col min="19" max="19" width="5.7109375" style="3" customWidth="1"/>
    <col min="20" max="20" width="9.57421875" style="3" bestFit="1" customWidth="1"/>
    <col min="21" max="21" width="8.28125" style="3" customWidth="1"/>
    <col min="22" max="22" width="5.7109375" style="3" customWidth="1"/>
    <col min="23" max="23" width="9.57421875" style="3" bestFit="1" customWidth="1"/>
    <col min="24" max="24" width="9.140625" style="3" customWidth="1"/>
    <col min="25" max="25" width="16.7109375" style="3" customWidth="1"/>
    <col min="26" max="26" width="8.28125" style="3" customWidth="1"/>
    <col min="27" max="27" width="5.7109375" style="3" customWidth="1"/>
    <col min="28" max="28" width="8.28125" style="3" customWidth="1"/>
    <col min="29" max="29" width="5.7109375" style="3" customWidth="1"/>
    <col min="30" max="30" width="8.28125" style="3" customWidth="1"/>
    <col min="31" max="31" width="5.7109375" style="3" customWidth="1"/>
    <col min="32" max="32" width="8.28125" style="3" customWidth="1"/>
    <col min="33" max="33" width="5.7109375" style="3" customWidth="1"/>
    <col min="34" max="16384" width="9.140625" style="3" customWidth="1"/>
  </cols>
  <sheetData>
    <row r="2" spans="2:7" ht="24.75" customHeight="1">
      <c r="B2" s="84" t="s">
        <v>0</v>
      </c>
      <c r="C2" s="63" t="s">
        <v>111</v>
      </c>
      <c r="D2" s="64"/>
      <c r="E2" s="65" t="s">
        <v>97</v>
      </c>
      <c r="F2" s="66"/>
      <c r="G2" s="66"/>
    </row>
    <row r="3" spans="2:7" ht="13.5" customHeight="1">
      <c r="B3" s="61"/>
      <c r="C3" s="67" t="s">
        <v>5</v>
      </c>
      <c r="D3" s="68"/>
      <c r="E3" s="67" t="str">
        <f>C3</f>
        <v>Antal
sökande</v>
      </c>
      <c r="F3" s="68"/>
      <c r="G3" s="71" t="s">
        <v>4</v>
      </c>
    </row>
    <row r="4" spans="2:7" ht="13.5" customHeight="1">
      <c r="B4" s="62"/>
      <c r="C4" s="69"/>
      <c r="D4" s="70"/>
      <c r="E4" s="69"/>
      <c r="F4" s="70"/>
      <c r="G4" s="72"/>
    </row>
    <row r="5" spans="2:7" ht="13.5" customHeight="1">
      <c r="B5" s="8" t="s">
        <v>8</v>
      </c>
      <c r="C5" s="9">
        <f>INDEX(Allt,MATCH(C2,Antagningsomgång,0),3)</f>
        <v>3124</v>
      </c>
      <c r="D5" s="37" t="str">
        <f>"("&amp;IF(C5=0,0,ROUND((C5/C8)*100,0))&amp;"%)"</f>
        <v>(100%)</v>
      </c>
      <c r="E5" s="9">
        <f>IF(E2="Ingen tidigare
jämförbar termin",0,INDEX(Allt,MATCH(E2,Antagningsomgång,0),3))</f>
        <v>26274</v>
      </c>
      <c r="F5" s="10" t="str">
        <f>"("&amp;IF(E5=0,0,ROUND((E5/E8)*100,0))&amp;"%)"</f>
        <v>(100%)</v>
      </c>
      <c r="G5" s="7" t="str">
        <f>IF(OR(C5=0,E5=0),"±"&amp;0,IF(SIGN(((C5-E5)/E5))=1,"+",IF(SIGN(((C5-E5)/E5))=0,"±",""))&amp;ROUND(((C5-E5)/E5)*100,0))&amp;"%"</f>
        <v>-88%</v>
      </c>
    </row>
    <row r="6" spans="2:7" ht="13.5" customHeight="1">
      <c r="B6" s="11" t="s">
        <v>9</v>
      </c>
      <c r="C6" s="9">
        <f>INDEX(Allt,MATCH(C2,Antagningsomgång,0),4)</f>
        <v>0</v>
      </c>
      <c r="D6" s="37" t="str">
        <f>"("&amp;IF(C6=0,0,ROUND((C6/C8)*100,0))&amp;"%)"</f>
        <v>(0%)</v>
      </c>
      <c r="E6" s="6">
        <f>IF(E2="Ingen tidigare
jämförbar termin",0,INDEX(Allt,MATCH(E2,Antagningsomgång,0),4))</f>
        <v>0</v>
      </c>
      <c r="F6" s="10" t="str">
        <f>"("&amp;IF(E6=0,0,ROUND((E6/E8)*100,0))&amp;"%)"</f>
        <v>(0%)</v>
      </c>
      <c r="G6" s="7" t="str">
        <f>IF(OR(C6=0,E6=0),"±"&amp;0,IF(SIGN(((C6-E6)/E6))=1,"+",IF(SIGN(((C6-E6)/E6))=0,"±",""))&amp;ROUND(((C6-E6)/E6)*100,0))&amp;"%"</f>
        <v>±0%</v>
      </c>
    </row>
    <row r="7" spans="2:7" ht="13.5" customHeight="1">
      <c r="B7" s="11" t="s">
        <v>10</v>
      </c>
      <c r="C7" s="9">
        <f>INDEX(Allt,MATCH(C2,Antagningsomgång,0),5)</f>
        <v>0</v>
      </c>
      <c r="D7" s="37" t="str">
        <f>"("&amp;IF(C7=0,0,ROUND((C7/C8)*100,0))&amp;"%)"</f>
        <v>(0%)</v>
      </c>
      <c r="E7" s="6">
        <f>IF(E2="Ingen tidigare
jämförbar termin",0,INDEX(Allt,MATCH(E2,Antagningsomgång,0),5))</f>
        <v>6</v>
      </c>
      <c r="F7" s="10" t="str">
        <f>"("&amp;IF(E7=0,0,ROUND((E7/E8)*100,0))&amp;"%)"</f>
        <v>(0%)</v>
      </c>
      <c r="G7" s="7" t="str">
        <f>IF(OR(C7=0,E7=0),"±"&amp;0,IF(SIGN(((C7-E7)/E7))=1,"+",IF(SIGN(((C7-E7)/E7))=0,"±",""))&amp;ROUND(((C7-E7)/E7)*100,0))&amp;"%"</f>
        <v>±0%</v>
      </c>
    </row>
    <row r="8" spans="2:7" s="16" customFormat="1" ht="19.5" customHeight="1">
      <c r="B8" s="12" t="s">
        <v>11</v>
      </c>
      <c r="C8" s="13">
        <f>SUM(C5:C7)</f>
        <v>3124</v>
      </c>
      <c r="D8" s="38" t="str">
        <f>"("&amp;IF(C8=0,0,ROUND((C8/C8)*100,0))&amp;"%)"</f>
        <v>(100%)</v>
      </c>
      <c r="E8" s="13">
        <f>SUM(E5:E7)</f>
        <v>26280</v>
      </c>
      <c r="F8" s="14" t="str">
        <f>"("&amp;IF(E8=0,0,ROUND((E8/E8)*100,0))&amp;"%)"</f>
        <v>(100%)</v>
      </c>
      <c r="G8" s="15" t="str">
        <f>IF(OR(C8=0,E8=0),"±"&amp;0,IF(SIGN(((C8-E8)/E8))=1,"+",IF(SIGN(((C8-E8)/E8))=0,"±",""))&amp;ROUND(((C8-E8)/E8)*100,0))&amp;"%"</f>
        <v>-88%</v>
      </c>
    </row>
    <row r="9" spans="2:7" s="16" customFormat="1" ht="24.75" customHeight="1">
      <c r="B9" s="85" t="s">
        <v>104</v>
      </c>
      <c r="C9" s="86"/>
      <c r="D9" s="86"/>
      <c r="E9" s="86"/>
      <c r="F9" s="86"/>
      <c r="G9" s="87"/>
    </row>
    <row r="10" spans="2:7" s="16" customFormat="1" ht="18" customHeight="1">
      <c r="B10" s="17"/>
      <c r="C10" s="18"/>
      <c r="D10" s="19"/>
      <c r="E10" s="18"/>
      <c r="F10" s="19"/>
      <c r="G10" s="20"/>
    </row>
    <row r="11" spans="2:7" ht="24.75" customHeight="1">
      <c r="B11" s="60" t="s">
        <v>48</v>
      </c>
      <c r="C11" s="63" t="str">
        <f>C2</f>
        <v>IKVT12</v>
      </c>
      <c r="D11" s="64"/>
      <c r="E11" s="65" t="str">
        <f>E2</f>
        <v>IKVT11</v>
      </c>
      <c r="F11" s="66"/>
      <c r="G11" s="66"/>
    </row>
    <row r="12" spans="2:10" ht="13.5" customHeight="1">
      <c r="B12" s="61"/>
      <c r="C12" s="67" t="str">
        <f>C3</f>
        <v>Antal
sökande</v>
      </c>
      <c r="D12" s="68"/>
      <c r="E12" s="67" t="str">
        <f>C3</f>
        <v>Antal
sökande</v>
      </c>
      <c r="F12" s="68"/>
      <c r="G12" s="71" t="str">
        <f>G3</f>
        <v>Förändring</v>
      </c>
      <c r="J12" s="23"/>
    </row>
    <row r="13" spans="2:10" ht="13.5" customHeight="1">
      <c r="B13" s="62"/>
      <c r="C13" s="69"/>
      <c r="D13" s="70"/>
      <c r="E13" s="69"/>
      <c r="F13" s="70"/>
      <c r="G13" s="72"/>
      <c r="J13" s="23"/>
    </row>
    <row r="14" spans="2:7" ht="13.5" customHeight="1">
      <c r="B14" s="5" t="s">
        <v>12</v>
      </c>
      <c r="C14" s="9">
        <f>INDEX(Allt,MATCH(C2,Antagningsomgång,0),6)</f>
        <v>405</v>
      </c>
      <c r="D14" s="10" t="str">
        <f>"("&amp;IF(C14=0,0,ROUND((C14/C16)*100,0))&amp;"%)"</f>
        <v>(55%)</v>
      </c>
      <c r="E14" s="9">
        <f>IF(E2="Ingen tidigare
jämförbar termin",0,INDEX(Allt,MATCH(E2,Antagningsomgång,0),6))</f>
        <v>411</v>
      </c>
      <c r="F14" s="10" t="str">
        <f>"("&amp;IF(E14=0,0,ROUND((E14/E16)*100,0))&amp;"%)"</f>
        <v>(39%)</v>
      </c>
      <c r="G14" s="7" t="str">
        <f>IF(OR(C14=0,E14=0),"±"&amp;0,IF(SIGN(((C14-E14)/E14))=1,"+",IF(SIGN(((C14-E14)/E14))=0,"±",""))&amp;ROUND(((C14-E14)/E14)*100,0))&amp;"%"</f>
        <v>-1%</v>
      </c>
    </row>
    <row r="15" spans="2:9" ht="13.5" customHeight="1">
      <c r="B15" s="5" t="s">
        <v>13</v>
      </c>
      <c r="C15" s="9">
        <f>INDEX(Allt,MATCH(C2,Antagningsomgång,0),7)</f>
        <v>335</v>
      </c>
      <c r="D15" s="10" t="str">
        <f>"("&amp;IF(C15=0,0,ROUND((C15/C16)*100,0))&amp;"%)"</f>
        <v>(45%)</v>
      </c>
      <c r="E15" s="6">
        <f>IF(E2="Ingen tidigare
jämförbar termin",0,INDEX(Allt,MATCH(E2,Antagningsomgång,0),7))</f>
        <v>649</v>
      </c>
      <c r="F15" s="10" t="str">
        <f>"("&amp;IF(E15=0,0,ROUND((E15/E16)*100,0))&amp;"%)"</f>
        <v>(61%)</v>
      </c>
      <c r="G15" s="7" t="str">
        <f>IF(OR(C15=0,E15=0),"±"&amp;0,IF(SIGN(((C15-E15)/E15))=1,"+",IF(SIGN(((C15-E15)/E15))=0,"±",""))&amp;ROUND(((C15-E15)/E15)*100,0))&amp;"%"</f>
        <v>-48%</v>
      </c>
      <c r="I15" s="21"/>
    </row>
    <row r="16" spans="2:7" s="16" customFormat="1" ht="19.5" customHeight="1">
      <c r="B16" s="12" t="s">
        <v>11</v>
      </c>
      <c r="C16" s="13">
        <f>SUM(C14:C15)</f>
        <v>740</v>
      </c>
      <c r="D16" s="14" t="str">
        <f>"("&amp;IF(C16=0,0,ROUND((C16/C16)*100,0))&amp;"%)"</f>
        <v>(100%)</v>
      </c>
      <c r="E16" s="13">
        <f>SUM(E14:E15)</f>
        <v>1060</v>
      </c>
      <c r="F16" s="14" t="str">
        <f>"("&amp;IF(E16=0,0,ROUND((E16/E16)*100,0))&amp;"%)"</f>
        <v>(100%)</v>
      </c>
      <c r="G16" s="15" t="str">
        <f>IF(OR(C16=0,E16=0),"±"&amp;0,IF(SIGN(((C16-E16)/E16))=1,"+",IF(SIGN(((C16-E16)/E16))=0,"±",""))&amp;ROUND(((C16-E16)/E16)*100,0))&amp;"%"</f>
        <v>-30%</v>
      </c>
    </row>
    <row r="17" spans="2:7" s="16" customFormat="1" ht="24.75" customHeight="1">
      <c r="B17" s="57" t="s">
        <v>14</v>
      </c>
      <c r="C17" s="58"/>
      <c r="D17" s="58"/>
      <c r="E17" s="58"/>
      <c r="F17" s="58"/>
      <c r="G17" s="59"/>
    </row>
    <row r="18" spans="2:7" s="16" customFormat="1" ht="18" customHeight="1">
      <c r="B18" s="17"/>
      <c r="C18" s="18"/>
      <c r="D18" s="19"/>
      <c r="E18" s="18"/>
      <c r="F18" s="19"/>
      <c r="G18" s="20"/>
    </row>
    <row r="19" spans="2:33" ht="24.75" customHeight="1">
      <c r="B19" s="84" t="s">
        <v>49</v>
      </c>
      <c r="C19" s="63" t="str">
        <f>C2</f>
        <v>IKVT12</v>
      </c>
      <c r="D19" s="64"/>
      <c r="E19" s="65" t="str">
        <f>E2</f>
        <v>IKVT11</v>
      </c>
      <c r="F19" s="66"/>
      <c r="G19" s="66"/>
      <c r="M19" s="60" t="s">
        <v>50</v>
      </c>
      <c r="N19" s="82" t="str">
        <f>C2</f>
        <v>IKVT12</v>
      </c>
      <c r="O19" s="83"/>
      <c r="P19" s="83"/>
      <c r="Q19" s="63"/>
      <c r="R19" s="75" t="str">
        <f>E2</f>
        <v>IKVT11</v>
      </c>
      <c r="S19" s="78"/>
      <c r="T19" s="78"/>
      <c r="U19" s="78"/>
      <c r="V19" s="78"/>
      <c r="W19" s="79"/>
      <c r="Y19" s="60" t="s">
        <v>50</v>
      </c>
      <c r="Z19" s="82" t="str">
        <f>C2</f>
        <v>IKVT12</v>
      </c>
      <c r="AA19" s="83"/>
      <c r="AB19" s="83"/>
      <c r="AC19" s="63"/>
      <c r="AD19" s="75" t="str">
        <f>E2</f>
        <v>IKVT11</v>
      </c>
      <c r="AE19" s="78"/>
      <c r="AF19" s="78"/>
      <c r="AG19" s="79"/>
    </row>
    <row r="20" spans="2:33" ht="13.5" customHeight="1">
      <c r="B20" s="61"/>
      <c r="C20" s="67" t="str">
        <f>C3</f>
        <v>Antal
sökande</v>
      </c>
      <c r="D20" s="68"/>
      <c r="E20" s="67" t="str">
        <f>C3</f>
        <v>Antal
sökande</v>
      </c>
      <c r="F20" s="68"/>
      <c r="G20" s="71" t="str">
        <f>G3</f>
        <v>Förändring</v>
      </c>
      <c r="M20" s="80"/>
      <c r="N20" s="67" t="s">
        <v>51</v>
      </c>
      <c r="O20" s="68"/>
      <c r="P20" s="67" t="s">
        <v>52</v>
      </c>
      <c r="Q20" s="68"/>
      <c r="R20" s="67" t="str">
        <f>N20</f>
        <v>Antal sökande
kvinnor</v>
      </c>
      <c r="S20" s="76"/>
      <c r="T20" s="55" t="str">
        <f>G3</f>
        <v>Förändring</v>
      </c>
      <c r="U20" s="67" t="str">
        <f>P20</f>
        <v>Antal sökande
män</v>
      </c>
      <c r="V20" s="76"/>
      <c r="W20" s="55" t="str">
        <f>G3</f>
        <v>Förändring</v>
      </c>
      <c r="Y20" s="80"/>
      <c r="Z20" s="67" t="str">
        <f>N20</f>
        <v>Antal sökande
kvinnor</v>
      </c>
      <c r="AA20" s="68"/>
      <c r="AB20" s="67" t="str">
        <f>P20</f>
        <v>Antal sökande
män</v>
      </c>
      <c r="AC20" s="68"/>
      <c r="AD20" s="67" t="str">
        <f>N20</f>
        <v>Antal sökande
kvinnor</v>
      </c>
      <c r="AE20" s="76"/>
      <c r="AF20" s="67" t="str">
        <f>P20</f>
        <v>Antal sökande
män</v>
      </c>
      <c r="AG20" s="68"/>
    </row>
    <row r="21" spans="2:33" ht="13.5" customHeight="1">
      <c r="B21" s="62"/>
      <c r="C21" s="69"/>
      <c r="D21" s="70"/>
      <c r="E21" s="69"/>
      <c r="F21" s="70"/>
      <c r="G21" s="72"/>
      <c r="M21" s="81"/>
      <c r="N21" s="69"/>
      <c r="O21" s="70"/>
      <c r="P21" s="69"/>
      <c r="Q21" s="70"/>
      <c r="R21" s="69"/>
      <c r="S21" s="77"/>
      <c r="T21" s="56"/>
      <c r="U21" s="69"/>
      <c r="V21" s="77"/>
      <c r="W21" s="56"/>
      <c r="Y21" s="81"/>
      <c r="Z21" s="69"/>
      <c r="AA21" s="70"/>
      <c r="AB21" s="69"/>
      <c r="AC21" s="70"/>
      <c r="AD21" s="69"/>
      <c r="AE21" s="77"/>
      <c r="AF21" s="69"/>
      <c r="AG21" s="70"/>
    </row>
    <row r="22" spans="2:33" ht="13.5" customHeight="1">
      <c r="B22" s="5" t="s">
        <v>15</v>
      </c>
      <c r="C22" s="9">
        <f>INDEX(Allt,MATCH(C2,Antagningsomgång,0),8)</f>
        <v>163</v>
      </c>
      <c r="D22" s="10" t="str">
        <f>"("&amp;IF(C22=0,0,ROUND((C22/C25)*100,0))&amp;"%)"</f>
        <v>(22%)</v>
      </c>
      <c r="E22" s="9">
        <f>IF(E2="Ingen tidigare
jämförbar termin",0,INDEX(Allt,MATCH(E2,Antagningsomgång,0),8))</f>
        <v>187</v>
      </c>
      <c r="F22" s="10" t="str">
        <f>"("&amp;IF(E22=0,0,ROUND((E22/E25)*100,0))&amp;"%)"</f>
        <v>(18%)</v>
      </c>
      <c r="G22" s="7" t="str">
        <f>IF(OR(C22=0,E22=0),"±"&amp;0,IF(SIGN(((C22-E22)/E22))=1,"+",IF(SIGN(((C22-E22)/E22))=0,"±",""))&amp;ROUND(((C22-E22)/E22)*100,0))&amp;"%"</f>
        <v>-13%</v>
      </c>
      <c r="M22" s="5" t="s">
        <v>15</v>
      </c>
      <c r="N22" s="9">
        <f>INDEX(Allt,MATCH(C2,Antagningsomgång,0),11)</f>
        <v>90</v>
      </c>
      <c r="O22" s="10" t="str">
        <f>"("&amp;IF(N22=0,0,ROUND((N22/(SUM(N25,P25)))*100,0))&amp;"%)"</f>
        <v>(12%)</v>
      </c>
      <c r="P22" s="9">
        <f>INDEX(Allt,MATCH(C2,Antagningsomgång,0),14)</f>
        <v>73</v>
      </c>
      <c r="Q22" s="27" t="str">
        <f>"("&amp;IF(P22=0,0,ROUND((P22/(SUM(N25,P25)))*100,0))&amp;"%)"</f>
        <v>(10%)</v>
      </c>
      <c r="R22" s="9">
        <f>IF(E2="Ingen tidigare
jämförbar termin",0,INDEX(Allt,MATCH(E2,Antagningsomgång,0),11))</f>
        <v>102</v>
      </c>
      <c r="S22" s="29" t="str">
        <f>"("&amp;IF(R22=0,0,ROUND((R22/(SUM(R25,U25)))*100,0))&amp;"%)"</f>
        <v>(10%)</v>
      </c>
      <c r="T22" s="31" t="str">
        <f>IF(OR(N22=0,R22=0),"±"&amp;0,IF(SIGN(((N22-R22)/R22))=1,"+",IF(SIGN(((N22-R22)/R22))=0,"±",""))&amp;ROUND(((N22-R22)/R22)*100,0))&amp;"%"</f>
        <v>-12%</v>
      </c>
      <c r="U22" s="9">
        <f>IF(E2="Ingen tidigare
jämförbar termin",0,INDEX(Allt,MATCH(E2,Antagningsomgång,0),14))</f>
        <v>85</v>
      </c>
      <c r="V22" s="27" t="str">
        <f>"("&amp;IF(U22=0,0,ROUND((U22/(SUM(R25,U25)))*100,0))&amp;"%)"</f>
        <v>(8%)</v>
      </c>
      <c r="W22" s="31" t="str">
        <f>IF(OR(P22=0,U22=0),"±"&amp;0,IF(SIGN(((P22-U22)/U22))=1,"+",IF(SIGN(((P22-U22)/U22))=0,"±",""))&amp;ROUND(((P22-U22)/U22)*100,0))&amp;"%"</f>
        <v>-14%</v>
      </c>
      <c r="Y22" s="5" t="s">
        <v>15</v>
      </c>
      <c r="Z22" s="9">
        <f>INDEX(Allt,MATCH(C2,Antagningsomgång,0),11)</f>
        <v>90</v>
      </c>
      <c r="AA22" s="10" t="str">
        <f>"("&amp;IF(Z22=0,0,ROUND((Z22/(SUM(Z25,AB25)))*100,0))&amp;"%)"</f>
        <v>(12%)</v>
      </c>
      <c r="AB22" s="9">
        <f>INDEX(Allt,MATCH(C2,Antagningsomgång,0),14)</f>
        <v>73</v>
      </c>
      <c r="AC22" s="27" t="str">
        <f>"("&amp;IF(AB22=0,0,ROUND((AB22/(SUM(Z25,AB25)))*100,0))&amp;"%)"</f>
        <v>(10%)</v>
      </c>
      <c r="AD22" s="9">
        <f>IF(E2="Ingen tidigare
jämförbar termin",0,INDEX(Allt,MATCH(E2,Antagningsomgång,0),11))</f>
        <v>102</v>
      </c>
      <c r="AE22" s="29" t="str">
        <f>"("&amp;IF(AD22=0,0,ROUND((AD22/(SUM(AD25,AF25)))*100,0))&amp;"%)"</f>
        <v>(10%)</v>
      </c>
      <c r="AF22" s="9">
        <f>IF(E2="Ingen tidigare
jämförbar termin",0,INDEX(Allt,MATCH(E2,Antagningsomgång,0),14))</f>
        <v>85</v>
      </c>
      <c r="AG22" s="10" t="str">
        <f>"("&amp;IF(AF22=0,0,ROUND((AF22/(SUM(AD25,AF25)))*100,0))&amp;"%)"</f>
        <v>(8%)</v>
      </c>
    </row>
    <row r="23" spans="2:33" ht="13.5" customHeight="1">
      <c r="B23" s="5" t="s">
        <v>16</v>
      </c>
      <c r="C23" s="9">
        <f>INDEX(Allt,MATCH(C2,Antagningsomgång,0),9)</f>
        <v>379</v>
      </c>
      <c r="D23" s="10" t="str">
        <f>"("&amp;IF(C23=0,0,ROUND((C23/C25)*100,0))&amp;"%)"</f>
        <v>(51%)</v>
      </c>
      <c r="E23" s="6">
        <f>IF(E2="Ingen tidigare
jämförbar termin",0,INDEX(Allt,MATCH(E2,Antagningsomgång,0),9))</f>
        <v>672</v>
      </c>
      <c r="F23" s="10" t="str">
        <f>"("&amp;IF(E23=0,0,ROUND((E23/E25)*100,0))&amp;"%)"</f>
        <v>(63%)</v>
      </c>
      <c r="G23" s="7" t="str">
        <f>IF(OR(C23=0,E23=0),"±"&amp;0,IF(SIGN(((C23-E23)/E23))=1,"+",IF(SIGN(((C23-E23)/E23))=0,"±",""))&amp;ROUND(((C23-E23)/E23)*100,0))&amp;"%"</f>
        <v>-44%</v>
      </c>
      <c r="M23" s="5" t="s">
        <v>16</v>
      </c>
      <c r="N23" s="9">
        <f>INDEX(Allt,MATCH(C2,Antagningsomgång,0),12)</f>
        <v>205</v>
      </c>
      <c r="O23" s="10" t="str">
        <f>"("&amp;IF(N23=0,0,ROUND((N23/(SUM(N25,P25)))*100,0))&amp;"%)"</f>
        <v>(28%)</v>
      </c>
      <c r="P23" s="6">
        <f>INDEX(Allt,MATCH(C2,Antagningsomgång,0),15)</f>
        <v>174</v>
      </c>
      <c r="Q23" s="27" t="str">
        <f>"("&amp;IF(P23=0,0,ROUND((P23/(SUM(N25,P25)))*100,0))&amp;"%)"</f>
        <v>(24%)</v>
      </c>
      <c r="R23" s="9">
        <f>IF(E2="Ingen tidigare
jämförbar termin",0,INDEX(Allt,MATCH(E2,Antagningsomgång,0),12))</f>
        <v>231</v>
      </c>
      <c r="S23" s="29" t="str">
        <f>"("&amp;IF(R23=0,0,ROUND((R23/(SUM(R25,U25)))*100,0))&amp;"%)"</f>
        <v>(22%)</v>
      </c>
      <c r="T23" s="31" t="str">
        <f>IF(OR(N23=0,R23=0),"±"&amp;0,IF(SIGN(((N23-R23)/R23))=1,"+",IF(SIGN(((N23-R23)/R23))=0,"±",""))&amp;ROUND(((N23-R23)/R23)*100,0))&amp;"%"</f>
        <v>-11%</v>
      </c>
      <c r="U23" s="6">
        <f>IF(E2="Ingen tidigare
jämförbar termin",0,INDEX(Allt,MATCH(E2,Antagningsomgång,0),15))</f>
        <v>441</v>
      </c>
      <c r="V23" s="27" t="str">
        <f>"("&amp;IF(U23=0,0,ROUND((U23/(SUM(R25,U25)))*100,0))&amp;"%)"</f>
        <v>(42%)</v>
      </c>
      <c r="W23" s="31" t="str">
        <f>IF(OR(P23=0,U23=0),"±"&amp;0,IF(SIGN(((P23-U23)/U23))=1,"+",IF(SIGN(((P23-U23)/U23))=0,"±",""))&amp;ROUND(((P23-U23)/U23)*100,0))&amp;"%"</f>
        <v>-61%</v>
      </c>
      <c r="Y23" s="5" t="s">
        <v>16</v>
      </c>
      <c r="Z23" s="9">
        <f>INDEX(Allt,MATCH(C2,Antagningsomgång,0),12)</f>
        <v>205</v>
      </c>
      <c r="AA23" s="10" t="str">
        <f>"("&amp;IF(Z23=0,0,ROUND((Z23/(SUM(Z25,AB25)))*100,0))&amp;"%)"</f>
        <v>(28%)</v>
      </c>
      <c r="AB23" s="6">
        <f>INDEX(Allt,MATCH(C2,Antagningsomgång,0),15)</f>
        <v>174</v>
      </c>
      <c r="AC23" s="27" t="str">
        <f>"("&amp;IF(AB23=0,0,ROUND((AB23/(SUM(Z25,AB25)))*100,0))&amp;"%)"</f>
        <v>(24%)</v>
      </c>
      <c r="AD23" s="9">
        <f>IF(E2="Ingen tidigare
jämförbar termin",0,INDEX(Allt,MATCH(E2,Antagningsomgång,0),12))</f>
        <v>231</v>
      </c>
      <c r="AE23" s="29" t="str">
        <f>"("&amp;IF(AD23=0,0,ROUND((AD23/(SUM(AD25,AF25)))*100,0))&amp;"%)"</f>
        <v>(22%)</v>
      </c>
      <c r="AF23" s="6">
        <f>IF(E2="Ingen tidigare
jämförbar termin",0,INDEX(Allt,MATCH(E2,Antagningsomgång,0),15))</f>
        <v>441</v>
      </c>
      <c r="AG23" s="10" t="str">
        <f>"("&amp;IF(AF23=0,0,ROUND((AF23/(SUM(AD25,AF25)))*100,0))&amp;"%)"</f>
        <v>(42%)</v>
      </c>
    </row>
    <row r="24" spans="2:33" ht="13.5" customHeight="1">
      <c r="B24" s="5" t="s">
        <v>17</v>
      </c>
      <c r="C24" s="9">
        <f>INDEX(Allt,MATCH(C2,Antagningsomgång,0),10)</f>
        <v>198</v>
      </c>
      <c r="D24" s="10" t="str">
        <f>"("&amp;IF(C24=0,0,ROUND((C24/C25)*100,0))&amp;"%)"</f>
        <v>(27%)</v>
      </c>
      <c r="E24" s="6">
        <f>IF(E2="Ingen tidigare
jämförbar termin",0,INDEX(Allt,MATCH(E2,Antagningsomgång,0),10))</f>
        <v>201</v>
      </c>
      <c r="F24" s="10" t="str">
        <f>"("&amp;IF(E24=0,0,ROUND((E24/E25)*100,0))&amp;"%)"</f>
        <v>(19%)</v>
      </c>
      <c r="G24" s="7" t="str">
        <f>IF(OR(C24=0,E24=0),"±"&amp;0,IF(SIGN(((C24-E24)/E24))=1,"+",IF(SIGN(((C24-E24)/E24))=0,"±",""))&amp;ROUND(((C24-E24)/E24)*100,0))&amp;"%"</f>
        <v>-1%</v>
      </c>
      <c r="M24" s="5" t="s">
        <v>17</v>
      </c>
      <c r="N24" s="9">
        <f>INDEX(Allt,MATCH(C2,Antagningsomgång,0),13)</f>
        <v>110</v>
      </c>
      <c r="O24" s="10" t="str">
        <f>"("&amp;IF(N24=0,0,ROUND((N24/(SUM(N25,P25)))*100,0))&amp;"%)"</f>
        <v>(15%)</v>
      </c>
      <c r="P24" s="6">
        <f>INDEX(Allt,MATCH(C2,Antagningsomgång,0),16)</f>
        <v>88</v>
      </c>
      <c r="Q24" s="27" t="str">
        <f>"("&amp;IF(P24=0,0,ROUND((P24/(SUM(N25,P25)))*100,0))&amp;"%)"</f>
        <v>(12%)</v>
      </c>
      <c r="R24" s="9">
        <f>IF(E2="Ingen tidigare
jämförbar termin",0,INDEX(Allt,MATCH(E2,Antagningsomgång,0),13))</f>
        <v>78</v>
      </c>
      <c r="S24" s="29" t="str">
        <f>"("&amp;IF(R24=0,0,ROUND((R24/(SUM(R25,U25)))*100,0))&amp;"%)"</f>
        <v>(7%)</v>
      </c>
      <c r="T24" s="31" t="str">
        <f>IF(OR(N24=0,R24=0),"±"&amp;0,IF(SIGN(((N24-R24)/R24))=1,"+",IF(SIGN(((N24-R24)/R24))=0,"±",""))&amp;ROUND(((N24-R24)/R24)*100,0))&amp;"%"</f>
        <v>+41%</v>
      </c>
      <c r="U24" s="6">
        <f>IF(E2="Ingen tidigare
jämförbar termin",0,INDEX(Allt,MATCH(E2,Antagningsomgång,0),16))</f>
        <v>123</v>
      </c>
      <c r="V24" s="27" t="str">
        <f>"("&amp;IF(U24=0,0,ROUND((U24/(SUM(R25,U25)))*100,0))&amp;"%)"</f>
        <v>(12%)</v>
      </c>
      <c r="W24" s="31" t="str">
        <f>IF(OR(P24=0,U24=0),"±"&amp;0,IF(SIGN(((P24-U24)/U24))=1,"+",IF(SIGN(((P24-U24)/U24))=0,"±",""))&amp;ROUND(((P24-U24)/U24)*100,0))&amp;"%"</f>
        <v>-28%</v>
      </c>
      <c r="Y24" s="5" t="s">
        <v>17</v>
      </c>
      <c r="Z24" s="9">
        <f>INDEX(Allt,MATCH(C2,Antagningsomgång,0),13)</f>
        <v>110</v>
      </c>
      <c r="AA24" s="10" t="str">
        <f>"("&amp;IF(Z24=0,0,ROUND((Z24/(SUM(Z25,AB25)))*100,0))&amp;"%)"</f>
        <v>(15%)</v>
      </c>
      <c r="AB24" s="6">
        <f>INDEX(Allt,MATCH(C2,Antagningsomgång,0),16)</f>
        <v>88</v>
      </c>
      <c r="AC24" s="27" t="str">
        <f>"("&amp;IF(AB24=0,0,ROUND((AB24/(SUM(Z25,AB25)))*100,0))&amp;"%)"</f>
        <v>(12%)</v>
      </c>
      <c r="AD24" s="9">
        <f>IF(E2="Ingen tidigare
jämförbar termin",0,INDEX(Allt,MATCH(E2,Antagningsomgång,0),13))</f>
        <v>78</v>
      </c>
      <c r="AE24" s="29" t="str">
        <f>"("&amp;IF(AD24=0,0,ROUND((AD24/(SUM(AD25,AF25)))*100,0))&amp;"%)"</f>
        <v>(7%)</v>
      </c>
      <c r="AF24" s="6">
        <f>IF(E2="Ingen tidigare
jämförbar termin",0,INDEX(Allt,MATCH(E2,Antagningsomgång,0),16))</f>
        <v>123</v>
      </c>
      <c r="AG24" s="10" t="str">
        <f>"("&amp;IF(AF24=0,0,ROUND((AF24/(SUM(AD25,AF25)))*100,0))&amp;"%)"</f>
        <v>(12%)</v>
      </c>
    </row>
    <row r="25" spans="2:33" s="16" customFormat="1" ht="19.5" customHeight="1">
      <c r="B25" s="12" t="s">
        <v>11</v>
      </c>
      <c r="C25" s="13">
        <f>SUM(C22:C24)</f>
        <v>740</v>
      </c>
      <c r="D25" s="14" t="str">
        <f>"("&amp;IF(C25=0,0,ROUND((C25/C25)*100,0))&amp;"%)"</f>
        <v>(100%)</v>
      </c>
      <c r="E25" s="13">
        <f>SUM(E22:E24)</f>
        <v>1060</v>
      </c>
      <c r="F25" s="14" t="str">
        <f>"("&amp;IF(E25=0,0,ROUND((E25/E25)*100,0))&amp;"%)"</f>
        <v>(100%)</v>
      </c>
      <c r="G25" s="15" t="str">
        <f>IF(OR(C25=0,E25=0),"±"&amp;0,IF(SIGN(((C25-E25)/E25))=1,"+",IF(SIGN(((C25-E25)/E25))=0,"±",""))&amp;ROUND(((C25-E25)/E25)*100,0))&amp;"%"</f>
        <v>-30%</v>
      </c>
      <c r="M25" s="12" t="s">
        <v>11</v>
      </c>
      <c r="N25" s="13">
        <f>SUM(N22:N24)</f>
        <v>405</v>
      </c>
      <c r="O25" s="14" t="str">
        <f>"("&amp;IF(N25=0,0,ROUND((N25/(SUM(N25,P25)))*100,0))&amp;"%)"</f>
        <v>(55%)</v>
      </c>
      <c r="P25" s="13">
        <f>SUM(P22:P24)</f>
        <v>335</v>
      </c>
      <c r="Q25" s="28" t="str">
        <f>"("&amp;IF(P25=0,0,ROUND((P25/(SUM(N25,P25)))*100,0))&amp;"%)"</f>
        <v>(45%)</v>
      </c>
      <c r="R25" s="13">
        <f>SUM(R22:R24)</f>
        <v>411</v>
      </c>
      <c r="S25" s="30" t="str">
        <f>"("&amp;IF(R25=0,0,ROUND((R25/(SUM(R25,U25)))*100,0))&amp;"%)"</f>
        <v>(39%)</v>
      </c>
      <c r="T25" s="32" t="str">
        <f>IF(OR(N25=0,R25=0),"±"&amp;0,IF(SIGN(((N25-R25)/R25))=1,"+",IF(SIGN(((N25-R25)/R25))=0,"±",""))&amp;ROUND(((N25-R25)/R25)*100,0))&amp;"%"</f>
        <v>-1%</v>
      </c>
      <c r="U25" s="13">
        <f>SUM(U22:U24)</f>
        <v>649</v>
      </c>
      <c r="V25" s="28" t="str">
        <f>"("&amp;IF(U25=0,0,ROUND((U25/(SUM(R25,U25)))*100,0))&amp;"%)"</f>
        <v>(61%)</v>
      </c>
      <c r="W25" s="32" t="str">
        <f>IF(OR(P25=0,U25=0),"±"&amp;0,IF(SIGN(((P25-U25)/U25))=1,"+",IF(SIGN(((P25-U25)/U25))=0,"±",""))&amp;ROUND(((P25-U25)/U25)*100,0))&amp;"%"</f>
        <v>-48%</v>
      </c>
      <c r="Y25" s="12" t="s">
        <v>11</v>
      </c>
      <c r="Z25" s="13">
        <f>SUM(Z22:Z24)</f>
        <v>405</v>
      </c>
      <c r="AA25" s="14" t="str">
        <f>"("&amp;IF(Z25=0,0,ROUND((Z25/(SUM(Z25,AB25)))*100,0))&amp;"%)"</f>
        <v>(55%)</v>
      </c>
      <c r="AB25" s="13">
        <f>SUM(AB22:AB24)</f>
        <v>335</v>
      </c>
      <c r="AC25" s="28" t="str">
        <f>"("&amp;IF(AB25=0,0,ROUND((AB25/(SUM(Z25,AB25)))*100,0))&amp;"%)"</f>
        <v>(45%)</v>
      </c>
      <c r="AD25" s="13">
        <f>SUM(AD22:AD24)</f>
        <v>411</v>
      </c>
      <c r="AE25" s="30" t="str">
        <f>"("&amp;IF(AD25=0,0,ROUND((AD25/(SUM(AD25,AF25)))*100,0))&amp;"%)"</f>
        <v>(39%)</v>
      </c>
      <c r="AF25" s="13">
        <f>SUM(AF22:AF24)</f>
        <v>649</v>
      </c>
      <c r="AG25" s="14" t="str">
        <f>"("&amp;IF(AF25=0,0,ROUND((AF25/(SUM(AD25,AF25)))*100,0))&amp;"%)"</f>
        <v>(61%)</v>
      </c>
    </row>
    <row r="26" spans="2:33" s="16" customFormat="1" ht="24.75" customHeight="1">
      <c r="B26" s="57" t="s">
        <v>18</v>
      </c>
      <c r="C26" s="58"/>
      <c r="D26" s="58"/>
      <c r="E26" s="58"/>
      <c r="F26" s="58"/>
      <c r="G26" s="59"/>
      <c r="M26" s="57" t="s">
        <v>18</v>
      </c>
      <c r="N26" s="58"/>
      <c r="O26" s="58"/>
      <c r="P26" s="58"/>
      <c r="Q26" s="58"/>
      <c r="R26" s="58"/>
      <c r="S26" s="58"/>
      <c r="T26" s="58"/>
      <c r="U26" s="58"/>
      <c r="V26" s="58"/>
      <c r="W26" s="59"/>
      <c r="Y26" s="57" t="str">
        <f>M26</f>
        <v>Ålder vid anmälningstillfället. Tabellen inkluderar enbart sökande med svenskt personnummer.</v>
      </c>
      <c r="Z26" s="58"/>
      <c r="AA26" s="58"/>
      <c r="AB26" s="58"/>
      <c r="AC26" s="58"/>
      <c r="AD26" s="58"/>
      <c r="AE26" s="58"/>
      <c r="AF26" s="58"/>
      <c r="AG26" s="59"/>
    </row>
    <row r="27" spans="2:7" s="16" customFormat="1" ht="18" customHeight="1">
      <c r="B27" s="22"/>
      <c r="C27" s="22"/>
      <c r="D27" s="22"/>
      <c r="E27" s="22"/>
      <c r="F27" s="22"/>
      <c r="G27" s="22"/>
    </row>
    <row r="28" spans="2:7" ht="24.75" customHeight="1">
      <c r="B28" s="60" t="s">
        <v>19</v>
      </c>
      <c r="C28" s="73" t="str">
        <f>C2</f>
        <v>IKVT12</v>
      </c>
      <c r="D28" s="74"/>
      <c r="E28" s="75" t="str">
        <f>E2</f>
        <v>IKVT11</v>
      </c>
      <c r="F28" s="93"/>
      <c r="G28" s="94"/>
    </row>
    <row r="29" spans="2:7" ht="13.5" customHeight="1">
      <c r="B29" s="61"/>
      <c r="C29" s="67" t="str">
        <f>C3</f>
        <v>Antal
sökande</v>
      </c>
      <c r="D29" s="68"/>
      <c r="E29" s="67" t="str">
        <f>C3</f>
        <v>Antal
sökande</v>
      </c>
      <c r="F29" s="68"/>
      <c r="G29" s="71" t="str">
        <f>G3</f>
        <v>Förändring</v>
      </c>
    </row>
    <row r="30" spans="2:7" ht="13.5" customHeight="1">
      <c r="B30" s="62"/>
      <c r="C30" s="69"/>
      <c r="D30" s="70"/>
      <c r="E30" s="69"/>
      <c r="F30" s="70"/>
      <c r="G30" s="72"/>
    </row>
    <row r="31" spans="2:7" ht="13.5" customHeight="1">
      <c r="B31" s="5" t="s">
        <v>21</v>
      </c>
      <c r="C31" s="9">
        <f>INDEX(Allt,MATCH(C2,Antagningsomgång,0),17)</f>
        <v>740</v>
      </c>
      <c r="D31" s="10" t="str">
        <f>"("&amp;IF(C31=0,0,ROUND((C31/C33)*100,0))&amp;"%)"</f>
        <v>(24%)</v>
      </c>
      <c r="E31" s="9">
        <f>IF(E2="Ingen tidigare
jämförbar termin",0,INDEX(Allt,MATCH(E2,Antagningsomgång,0),17))</f>
        <v>1060</v>
      </c>
      <c r="F31" s="10" t="str">
        <f>"("&amp;IF(E31=0,0,ROUND((E31/E33)*100,0))&amp;"%)"</f>
        <v>(4%)</v>
      </c>
      <c r="G31" s="7" t="str">
        <f>IF(OR(C31=0,E31=0),"±"&amp;0,IF(SIGN(((C31-E31)/E31))=1,"+",IF(SIGN(((C31-E31)/E31))=0,"±",""))&amp;ROUND(((C31-E31)/E31)*100,0))&amp;"%"</f>
        <v>-30%</v>
      </c>
    </row>
    <row r="32" spans="2:7" ht="13.5" customHeight="1">
      <c r="B32" s="5" t="s">
        <v>22</v>
      </c>
      <c r="C32" s="9">
        <f>INDEX(Allt,MATCH(C2,Antagningsomgång,0),18)</f>
        <v>2384</v>
      </c>
      <c r="D32" s="10" t="str">
        <f>"("&amp;IF(C32=0,0,ROUND((C32/C33)*100,0))&amp;"%)"</f>
        <v>(76%)</v>
      </c>
      <c r="E32" s="6">
        <f>IF(E2="Ingen tidigare
jämförbar termin",0,INDEX(Allt,MATCH(E2,Antagningsomgång,0),18))</f>
        <v>25220</v>
      </c>
      <c r="F32" s="10" t="str">
        <f>"("&amp;IF(E32=0,0,ROUND((E32/E33)*100,0))&amp;"%)"</f>
        <v>(96%)</v>
      </c>
      <c r="G32" s="7" t="str">
        <f>IF(OR(C32=0,E32=0),"±"&amp;0,IF(SIGN(((C32-E32)/E32))=1,"+",IF(SIGN(((C32-E32)/E32))=0,"±",""))&amp;ROUND(((C32-E32)/E32)*100,0))&amp;"%"</f>
        <v>-91%</v>
      </c>
    </row>
    <row r="33" spans="2:7" s="16" customFormat="1" ht="19.5" customHeight="1">
      <c r="B33" s="12" t="s">
        <v>11</v>
      </c>
      <c r="C33" s="13">
        <f>SUM(C31:C32)</f>
        <v>3124</v>
      </c>
      <c r="D33" s="14" t="str">
        <f>"("&amp;IF(C33=0,0,ROUND((C33/C33)*100,0))&amp;"%)"</f>
        <v>(100%)</v>
      </c>
      <c r="E33" s="13">
        <f>SUM(E31:E32)</f>
        <v>26280</v>
      </c>
      <c r="F33" s="14" t="str">
        <f>"("&amp;IF(E33=0,0,ROUND((E33/E33)*100,0))&amp;"%)"</f>
        <v>(100%)</v>
      </c>
      <c r="G33" s="15" t="str">
        <f>IF(OR(C33=0,E33=0),"±"&amp;0,IF(SIGN(((C33-E33)/E33))=1,"+",IF(SIGN(((C33-E33)/E33))=0,"±",""))&amp;ROUND(((C33-E33)/E33)*100,0))&amp;"%"</f>
        <v>-88%</v>
      </c>
    </row>
    <row r="34" ht="18" customHeight="1"/>
    <row r="35" spans="2:7" ht="24.75" customHeight="1">
      <c r="B35" s="60" t="s">
        <v>32</v>
      </c>
      <c r="C35" s="63" t="str">
        <f>C2</f>
        <v>IKVT12</v>
      </c>
      <c r="D35" s="64"/>
      <c r="E35" s="65" t="str">
        <f>E2</f>
        <v>IKVT11</v>
      </c>
      <c r="F35" s="66"/>
      <c r="G35" s="66"/>
    </row>
    <row r="36" spans="2:7" ht="13.5" customHeight="1">
      <c r="B36" s="61"/>
      <c r="C36" s="67" t="str">
        <f>C3</f>
        <v>Antal
sökande</v>
      </c>
      <c r="D36" s="68"/>
      <c r="E36" s="67" t="str">
        <f>C3</f>
        <v>Antal
sökande</v>
      </c>
      <c r="F36" s="68"/>
      <c r="G36" s="71" t="str">
        <f>G3</f>
        <v>Förändring</v>
      </c>
    </row>
    <row r="37" spans="2:7" ht="13.5" customHeight="1">
      <c r="B37" s="62"/>
      <c r="C37" s="69"/>
      <c r="D37" s="70"/>
      <c r="E37" s="69"/>
      <c r="F37" s="70"/>
      <c r="G37" s="72"/>
    </row>
    <row r="38" spans="2:7" ht="13.5" customHeight="1">
      <c r="B38" s="8" t="s">
        <v>29</v>
      </c>
      <c r="C38" s="9">
        <f>INDEX(Allt,MATCH(C2,Antagningsomgång,0),19)</f>
        <v>0</v>
      </c>
      <c r="D38" s="10" t="str">
        <f>"("&amp;IF(C38=0,0,ROUND((C38/C41)*100,0))&amp;"%)"</f>
        <v>(0%)</v>
      </c>
      <c r="E38" s="9">
        <f>IF(E2="Ingen tidigare
jämförbar termin",0,INDEX(Allt,MATCH(E2,Antagningsomgång,0),19))</f>
        <v>0</v>
      </c>
      <c r="F38" s="10" t="str">
        <f>"("&amp;IF(E38=0,0,ROUND((E38/E41)*100,0))&amp;"%)"</f>
        <v>(0%)</v>
      </c>
      <c r="G38" s="7" t="str">
        <f>IF(OR(C38=0,E38=0),"±"&amp;0,IF(SIGN(((C38-E38)/E38))=1,"+",IF(SIGN(((C38-E38)/E38))=0,"±",""))&amp;ROUND(((C38-E38)/E38)*100,0))&amp;"%"</f>
        <v>±0%</v>
      </c>
    </row>
    <row r="39" spans="2:7" ht="13.5" customHeight="1">
      <c r="B39" s="11" t="s">
        <v>30</v>
      </c>
      <c r="C39" s="6">
        <f>INDEX(Allt,MATCH(C2,Antagningsomgång,0),20)</f>
        <v>3124</v>
      </c>
      <c r="D39" s="10" t="str">
        <f>"("&amp;IF(C39=0,0,ROUND((C39/C41)*100,0))&amp;"%)"</f>
        <v>(100%)</v>
      </c>
      <c r="E39" s="6">
        <f>IF(E2="Ingen tidigare
jämförbar termin",0,INDEX(Allt,MATCH(E2,Antagningsomgång,0),20))</f>
        <v>26280</v>
      </c>
      <c r="F39" s="10" t="str">
        <f>"("&amp;IF(E39=0,0,ROUND((E39/E41)*100,0))&amp;"%)"</f>
        <v>(100%)</v>
      </c>
      <c r="G39" s="7" t="str">
        <f>IF(OR(C39=0,E39=0),"±"&amp;0,IF(SIGN(((C39-E39)/E39))=1,"+",IF(SIGN(((C39-E39)/E39))=0,"±",""))&amp;ROUND(((C39-E39)/E39)*100,0))&amp;"%"</f>
        <v>-88%</v>
      </c>
    </row>
    <row r="40" spans="2:7" ht="13.5" customHeight="1">
      <c r="B40" s="11" t="s">
        <v>31</v>
      </c>
      <c r="C40" s="6">
        <f>INDEX(Allt,MATCH(C2,Antagningsomgång,0),21)</f>
        <v>0</v>
      </c>
      <c r="D40" s="10" t="str">
        <f>"("&amp;IF(C40=0,0,ROUND((C40/C41)*100,0))&amp;"%)"</f>
        <v>(0%)</v>
      </c>
      <c r="E40" s="6">
        <f>IF(E2="Ingen tidigare
jämförbar termin",0,INDEX(Allt,MATCH(E2,Antagningsomgång,0),21))</f>
        <v>0</v>
      </c>
      <c r="F40" s="10" t="str">
        <f>"("&amp;IF(E40=0,0,ROUND((E40/E41)*100,0))&amp;"%)"</f>
        <v>(0%)</v>
      </c>
      <c r="G40" s="7" t="str">
        <f>IF(OR(C40=0,E40=0),"±"&amp;0,IF(SIGN(((C40-E40)/E40))=1,"+",IF(SIGN(((C40-E40)/E40))=0,"±",""))&amp;ROUND(((C40-E40)/E40)*100,0))&amp;"%"</f>
        <v>±0%</v>
      </c>
    </row>
    <row r="41" spans="2:12" s="16" customFormat="1" ht="19.5" customHeight="1">
      <c r="B41" s="12" t="s">
        <v>11</v>
      </c>
      <c r="C41" s="13">
        <f>SUM(C38:C40)</f>
        <v>3124</v>
      </c>
      <c r="D41" s="14" t="str">
        <f>"("&amp;IF(C41=0,0,ROUND((C41/C41)*100,0))&amp;"%)"</f>
        <v>(100%)</v>
      </c>
      <c r="E41" s="13">
        <f>SUM(E38:E40)</f>
        <v>26280</v>
      </c>
      <c r="F41" s="14" t="str">
        <f>"("&amp;IF(E41=0,0,ROUND((E41/E41)*100,0))&amp;"%)"</f>
        <v>(100%)</v>
      </c>
      <c r="G41" s="15" t="str">
        <f>IF(OR(C41=0,E41=0),"±"&amp;0,IF(SIGN(((C41-E41)/E41))=1,"+",IF(SIGN(((C41-E41)/E41))=0,"±",""))&amp;ROUND(((C41-E41)/E41)*100,0))&amp;"%"</f>
        <v>-88%</v>
      </c>
      <c r="I41" s="3"/>
      <c r="J41" s="3"/>
      <c r="K41" s="3"/>
      <c r="L41" s="3"/>
    </row>
    <row r="42" ht="18" customHeight="1"/>
    <row r="43" spans="9:12" ht="24.75" customHeight="1">
      <c r="I43" s="1" t="s">
        <v>3</v>
      </c>
      <c r="J43" s="4" t="str">
        <f>C2</f>
        <v>IKVT12</v>
      </c>
      <c r="K43" s="4" t="str">
        <f>IF(E2="Ingen tidigare
jämförbar termin","I/U",E2)</f>
        <v>IKVT11</v>
      </c>
      <c r="L43" s="2" t="str">
        <f>G3</f>
        <v>Förändring</v>
      </c>
    </row>
    <row r="44" spans="9:12" ht="13.5" customHeight="1">
      <c r="I44" s="5" t="s">
        <v>6</v>
      </c>
      <c r="J44" s="6">
        <f>INDEX(Allt,MATCH(C2,Antagningsomgång,0),22)</f>
        <v>508</v>
      </c>
      <c r="K44" s="6">
        <f>INDEX(Allt,MATCH(K43,Antagningsomgång,0),22)</f>
        <v>403</v>
      </c>
      <c r="L44" s="7" t="str">
        <f>IF(OR(J44=0,K44=0),"±"&amp;0,IF(SIGN(((J44-K44)/K44))=1,"+",IF(SIGN(((J44-K44)/K44))=0,"±",""))&amp;ROUND(((J44-K44)/K44)*100,0))&amp;"%"</f>
        <v>+26%</v>
      </c>
    </row>
    <row r="45" spans="9:12" ht="13.5" customHeight="1">
      <c r="I45" s="5" t="s">
        <v>7</v>
      </c>
      <c r="J45" s="6">
        <f>INDEX(Allt,MATCH(C2,Antagningsomgång,0),23)</f>
        <v>0</v>
      </c>
      <c r="K45" s="6">
        <f>INDEX(Allt,MATCH(K43,Antagningsomgång,0),23)</f>
        <v>0</v>
      </c>
      <c r="L45" s="7" t="str">
        <f>IF(OR(J45=0,K45=0),"±"&amp;0,IF(SIGN(((J45-K45)/K45))=1,"+",IF(SIGN(((J45-K45)/K45))=0,"±",""))&amp;ROUND(((J45-K45)/K45)*100,0))&amp;"%"</f>
        <v>±0%</v>
      </c>
    </row>
    <row r="46" spans="9:12" ht="19.5" customHeight="1">
      <c r="I46" s="12" t="s">
        <v>11</v>
      </c>
      <c r="J46" s="36">
        <f>SUM(J44:J45)</f>
        <v>508</v>
      </c>
      <c r="K46" s="36">
        <f>SUM(K44:K45)</f>
        <v>403</v>
      </c>
      <c r="L46" s="35" t="str">
        <f>IF(OR(J46=0,K46=0),"±"&amp;0,IF(SIGN(((J46-K46)/K46))=1,"+",IF(SIGN(((J46-K46)/K46))=0,"±",""))&amp;ROUND(((J46-K46)/K46)*100,0))&amp;"%"</f>
        <v>+26%</v>
      </c>
    </row>
    <row r="47" spans="9:14" s="16" customFormat="1" ht="24.75" customHeight="1">
      <c r="I47" s="85" t="s">
        <v>105</v>
      </c>
      <c r="J47" s="86"/>
      <c r="K47" s="86"/>
      <c r="L47" s="87"/>
      <c r="M47" s="49"/>
      <c r="N47" s="49"/>
    </row>
  </sheetData>
  <sheetProtection/>
  <mergeCells count="52">
    <mergeCell ref="B9:G9"/>
    <mergeCell ref="I47:L47"/>
    <mergeCell ref="G29:G30"/>
    <mergeCell ref="E28:G28"/>
    <mergeCell ref="B2:B4"/>
    <mergeCell ref="C2:D2"/>
    <mergeCell ref="E2:G2"/>
    <mergeCell ref="C3:D4"/>
    <mergeCell ref="E3:F4"/>
    <mergeCell ref="G3:G4"/>
    <mergeCell ref="B11:B13"/>
    <mergeCell ref="C11:D11"/>
    <mergeCell ref="E11:G11"/>
    <mergeCell ref="C12:D13"/>
    <mergeCell ref="E12:F13"/>
    <mergeCell ref="G12:G13"/>
    <mergeCell ref="W20:W21"/>
    <mergeCell ref="Z20:AA21"/>
    <mergeCell ref="AB20:AC21"/>
    <mergeCell ref="AD20:AE21"/>
    <mergeCell ref="B17:G17"/>
    <mergeCell ref="B19:B21"/>
    <mergeCell ref="C19:D19"/>
    <mergeCell ref="E19:G19"/>
    <mergeCell ref="M19:M21"/>
    <mergeCell ref="N19:Q19"/>
    <mergeCell ref="R19:W19"/>
    <mergeCell ref="Y19:Y21"/>
    <mergeCell ref="Z19:AC19"/>
    <mergeCell ref="AD19:AG19"/>
    <mergeCell ref="AF20:AG21"/>
    <mergeCell ref="B26:G26"/>
    <mergeCell ref="M26:W26"/>
    <mergeCell ref="Y26:AG26"/>
    <mergeCell ref="P20:Q21"/>
    <mergeCell ref="R20:S21"/>
    <mergeCell ref="B28:B30"/>
    <mergeCell ref="C28:D28"/>
    <mergeCell ref="C29:D30"/>
    <mergeCell ref="E29:F30"/>
    <mergeCell ref="T20:T21"/>
    <mergeCell ref="U20:V21"/>
    <mergeCell ref="C20:D21"/>
    <mergeCell ref="E20:F21"/>
    <mergeCell ref="G20:G21"/>
    <mergeCell ref="N20:O21"/>
    <mergeCell ref="B35:B37"/>
    <mergeCell ref="C35:D35"/>
    <mergeCell ref="E35:G35"/>
    <mergeCell ref="C36:D37"/>
    <mergeCell ref="E36:F37"/>
    <mergeCell ref="G36:G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7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9.140625" style="3" customWidth="1"/>
    <col min="2" max="2" width="21.00390625" style="3" customWidth="1"/>
    <col min="3" max="6" width="8.7109375" style="3" customWidth="1"/>
    <col min="7" max="7" width="10.7109375" style="3" customWidth="1"/>
    <col min="8" max="8" width="9.140625" style="3" customWidth="1"/>
    <col min="9" max="9" width="19.7109375" style="3" customWidth="1"/>
    <col min="10" max="12" width="10.7109375" style="3" customWidth="1"/>
    <col min="13" max="13" width="13.7109375" style="3" customWidth="1"/>
    <col min="14" max="14" width="8.28125" style="3" customWidth="1"/>
    <col min="15" max="15" width="5.7109375" style="3" customWidth="1"/>
    <col min="16" max="16" width="8.28125" style="3" customWidth="1"/>
    <col min="17" max="17" width="5.7109375" style="3" customWidth="1"/>
    <col min="18" max="18" width="8.28125" style="3" customWidth="1"/>
    <col min="19" max="19" width="5.7109375" style="3" customWidth="1"/>
    <col min="20" max="20" width="9.57421875" style="3" bestFit="1" customWidth="1"/>
    <col min="21" max="21" width="8.28125" style="3" customWidth="1"/>
    <col min="22" max="22" width="5.7109375" style="3" customWidth="1"/>
    <col min="23" max="23" width="9.57421875" style="3" bestFit="1" customWidth="1"/>
    <col min="24" max="24" width="9.140625" style="3" customWidth="1"/>
    <col min="25" max="25" width="16.7109375" style="3" customWidth="1"/>
    <col min="26" max="26" width="8.28125" style="3" customWidth="1"/>
    <col min="27" max="27" width="5.7109375" style="3" customWidth="1"/>
    <col min="28" max="28" width="8.28125" style="3" customWidth="1"/>
    <col min="29" max="29" width="5.7109375" style="3" customWidth="1"/>
    <col min="30" max="30" width="8.28125" style="3" customWidth="1"/>
    <col min="31" max="31" width="5.7109375" style="3" customWidth="1"/>
    <col min="32" max="32" width="8.28125" style="3" customWidth="1"/>
    <col min="33" max="33" width="5.7109375" style="3" customWidth="1"/>
    <col min="34" max="16384" width="9.140625" style="3" customWidth="1"/>
  </cols>
  <sheetData>
    <row r="2" spans="2:7" ht="24.75" customHeight="1">
      <c r="B2" s="84" t="s">
        <v>0</v>
      </c>
      <c r="C2" s="63" t="s">
        <v>119</v>
      </c>
      <c r="D2" s="64"/>
      <c r="E2" s="65" t="s">
        <v>111</v>
      </c>
      <c r="F2" s="66"/>
      <c r="G2" s="66"/>
    </row>
    <row r="3" spans="2:7" ht="13.5" customHeight="1">
      <c r="B3" s="61"/>
      <c r="C3" s="67" t="s">
        <v>5</v>
      </c>
      <c r="D3" s="68"/>
      <c r="E3" s="67" t="str">
        <f>C3</f>
        <v>Antal
sökande</v>
      </c>
      <c r="F3" s="68"/>
      <c r="G3" s="71" t="s">
        <v>4</v>
      </c>
    </row>
    <row r="4" spans="2:7" ht="13.5" customHeight="1">
      <c r="B4" s="62"/>
      <c r="C4" s="69"/>
      <c r="D4" s="70"/>
      <c r="E4" s="69"/>
      <c r="F4" s="70"/>
      <c r="G4" s="72"/>
    </row>
    <row r="5" spans="2:7" ht="13.5" customHeight="1">
      <c r="B5" s="8" t="s">
        <v>121</v>
      </c>
      <c r="C5" s="9">
        <f>INDEX(Allt,MATCH(C2,Antagningsomgång,0),3)</f>
        <v>2801</v>
      </c>
      <c r="D5" s="37" t="str">
        <f>"("&amp;IF(C5=0,0,ROUND((C5/C8)*100,0))&amp;"%)"</f>
        <v>(100%)</v>
      </c>
      <c r="E5" s="9">
        <f>IF(E2="Ingen tidigare
jämförbar termin",0,INDEX(Allt,MATCH(E2,Antagningsomgång,0),3))</f>
        <v>3124</v>
      </c>
      <c r="F5" s="10" t="str">
        <f>"("&amp;IF(E5=0,0,ROUND((E5/E8)*100,0))&amp;"%)"</f>
        <v>(100%)</v>
      </c>
      <c r="G5" s="7" t="str">
        <f>IF(OR(C5=0,E5=0),"±"&amp;0,IF(SIGN(((C5-E5)/E5))=1,"+",IF(SIGN(((C5-E5)/E5))=0,"±",""))&amp;ROUND(((C5-E5)/E5)*100,0))&amp;"%"</f>
        <v>-10%</v>
      </c>
    </row>
    <row r="6" spans="2:7" ht="13.5" customHeight="1">
      <c r="B6" s="11" t="s">
        <v>9</v>
      </c>
      <c r="C6" s="9">
        <f>INDEX(Allt,MATCH(C2,Antagningsomgång,0),4)</f>
        <v>0</v>
      </c>
      <c r="D6" s="37" t="str">
        <f>"("&amp;IF(C6=0,0,ROUND((C6/C8)*100,0))&amp;"%)"</f>
        <v>(0%)</v>
      </c>
      <c r="E6" s="6">
        <f>IF(E2="Ingen tidigare
jämförbar termin",0,INDEX(Allt,MATCH(E2,Antagningsomgång,0),4))</f>
        <v>0</v>
      </c>
      <c r="F6" s="10" t="str">
        <f>"("&amp;IF(E6=0,0,ROUND((E6/E8)*100,0))&amp;"%)"</f>
        <v>(0%)</v>
      </c>
      <c r="G6" s="7" t="str">
        <f>IF(OR(C6=0,E6=0),"±"&amp;0,IF(SIGN(((C6-E6)/E6))=1,"+",IF(SIGN(((C6-E6)/E6))=0,"±",""))&amp;ROUND(((C6-E6)/E6)*100,0))&amp;"%"</f>
        <v>±0%</v>
      </c>
    </row>
    <row r="7" spans="2:7" ht="13.5" customHeight="1">
      <c r="B7" s="11" t="s">
        <v>10</v>
      </c>
      <c r="C7" s="9">
        <f>INDEX(Allt,MATCH(C2,Antagningsomgång,0),5)</f>
        <v>3</v>
      </c>
      <c r="D7" s="37" t="str">
        <f>"("&amp;IF(C7=0,0,ROUND((C7/C8)*100,0))&amp;"%)"</f>
        <v>(0%)</v>
      </c>
      <c r="E7" s="6">
        <f>IF(E2="Ingen tidigare
jämförbar termin",0,INDEX(Allt,MATCH(E2,Antagningsomgång,0),5))</f>
        <v>0</v>
      </c>
      <c r="F7" s="10" t="str">
        <f>"("&amp;IF(E7=0,0,ROUND((E7/E8)*100,0))&amp;"%)"</f>
        <v>(0%)</v>
      </c>
      <c r="G7" s="7" t="str">
        <f>IF(OR(C7=0,E7=0),"±"&amp;0,IF(SIGN(((C7-E7)/E7))=1,"+",IF(SIGN(((C7-E7)/E7))=0,"±",""))&amp;ROUND(((C7-E7)/E7)*100,0))&amp;"%"</f>
        <v>±0%</v>
      </c>
    </row>
    <row r="8" spans="2:7" s="16" customFormat="1" ht="19.5" customHeight="1">
      <c r="B8" s="12" t="s">
        <v>11</v>
      </c>
      <c r="C8" s="13">
        <f>SUM(C5:C7)</f>
        <v>2804</v>
      </c>
      <c r="D8" s="38" t="str">
        <f>"("&amp;IF(C8=0,0,ROUND((C8/C8)*100,0))&amp;"%)"</f>
        <v>(100%)</v>
      </c>
      <c r="E8" s="13">
        <f>SUM(E5:E7)</f>
        <v>3124</v>
      </c>
      <c r="F8" s="14" t="str">
        <f>"("&amp;IF(E8=0,0,ROUND((E8/E8)*100,0))&amp;"%)"</f>
        <v>(100%)</v>
      </c>
      <c r="G8" s="15" t="str">
        <f>IF(OR(C8=0,E8=0),"±"&amp;0,IF(SIGN(((C8-E8)/E8))=1,"+",IF(SIGN(((C8-E8)/E8))=0,"±",""))&amp;ROUND(((C8-E8)/E8)*100,0))&amp;"%"</f>
        <v>-10%</v>
      </c>
    </row>
    <row r="9" spans="2:7" s="16" customFormat="1" ht="24.75" customHeight="1">
      <c r="B9" s="85" t="s">
        <v>104</v>
      </c>
      <c r="C9" s="86"/>
      <c r="D9" s="86"/>
      <c r="E9" s="86"/>
      <c r="F9" s="86"/>
      <c r="G9" s="87"/>
    </row>
    <row r="10" spans="2:7" s="16" customFormat="1" ht="18" customHeight="1">
      <c r="B10" s="17"/>
      <c r="C10" s="18"/>
      <c r="D10" s="19"/>
      <c r="E10" s="18"/>
      <c r="F10" s="19"/>
      <c r="G10" s="20"/>
    </row>
    <row r="11" spans="2:7" ht="24.75" customHeight="1">
      <c r="B11" s="60" t="s">
        <v>48</v>
      </c>
      <c r="C11" s="63" t="str">
        <f>C2</f>
        <v>IKVT13</v>
      </c>
      <c r="D11" s="64"/>
      <c r="E11" s="65" t="str">
        <f>E2</f>
        <v>IKVT12</v>
      </c>
      <c r="F11" s="66"/>
      <c r="G11" s="66"/>
    </row>
    <row r="12" spans="2:10" ht="13.5" customHeight="1">
      <c r="B12" s="61"/>
      <c r="C12" s="67" t="str">
        <f>C3</f>
        <v>Antal
sökande</v>
      </c>
      <c r="D12" s="68"/>
      <c r="E12" s="67" t="str">
        <f>C3</f>
        <v>Antal
sökande</v>
      </c>
      <c r="F12" s="68"/>
      <c r="G12" s="71" t="str">
        <f>G3</f>
        <v>Förändring</v>
      </c>
      <c r="J12" s="23"/>
    </row>
    <row r="13" spans="2:10" ht="13.5" customHeight="1">
      <c r="B13" s="62"/>
      <c r="C13" s="69"/>
      <c r="D13" s="70"/>
      <c r="E13" s="69"/>
      <c r="F13" s="70"/>
      <c r="G13" s="72"/>
      <c r="J13" s="23"/>
    </row>
    <row r="14" spans="2:7" ht="13.5" customHeight="1">
      <c r="B14" s="5" t="s">
        <v>12</v>
      </c>
      <c r="C14" s="9">
        <f>INDEX(Allt,MATCH(C2,Antagningsomgång,0),6)</f>
        <v>483</v>
      </c>
      <c r="D14" s="10" t="str">
        <f>"("&amp;IF(C14=0,0,ROUND((C14/C16)*100,0))&amp;"%)"</f>
        <v>(48%)</v>
      </c>
      <c r="E14" s="9">
        <f>IF(E2="Ingen tidigare
jämförbar termin",0,INDEX(Allt,MATCH(E2,Antagningsomgång,0),6))</f>
        <v>405</v>
      </c>
      <c r="F14" s="10" t="str">
        <f>"("&amp;IF(E14=0,0,ROUND((E14/E16)*100,0))&amp;"%)"</f>
        <v>(55%)</v>
      </c>
      <c r="G14" s="7" t="str">
        <f>IF(OR(C14=0,E14=0),"±"&amp;0,IF(SIGN(((C14-E14)/E14))=1,"+",IF(SIGN(((C14-E14)/E14))=0,"±",""))&amp;ROUND(((C14-E14)/E14)*100,0))&amp;"%"</f>
        <v>+19%</v>
      </c>
    </row>
    <row r="15" spans="2:9" ht="13.5" customHeight="1">
      <c r="B15" s="5" t="s">
        <v>13</v>
      </c>
      <c r="C15" s="9">
        <f>INDEX(Allt,MATCH(C2,Antagningsomgång,0),7)</f>
        <v>520</v>
      </c>
      <c r="D15" s="10" t="str">
        <f>"("&amp;IF(C15=0,0,ROUND((C15/C16)*100,0))&amp;"%)"</f>
        <v>(52%)</v>
      </c>
      <c r="E15" s="6">
        <f>IF(E2="Ingen tidigare
jämförbar termin",0,INDEX(Allt,MATCH(E2,Antagningsomgång,0),7))</f>
        <v>335</v>
      </c>
      <c r="F15" s="10" t="str">
        <f>"("&amp;IF(E15=0,0,ROUND((E15/E16)*100,0))&amp;"%)"</f>
        <v>(45%)</v>
      </c>
      <c r="G15" s="7" t="str">
        <f>IF(OR(C15=0,E15=0),"±"&amp;0,IF(SIGN(((C15-E15)/E15))=1,"+",IF(SIGN(((C15-E15)/E15))=0,"±",""))&amp;ROUND(((C15-E15)/E15)*100,0))&amp;"%"</f>
        <v>+55%</v>
      </c>
      <c r="I15" s="21"/>
    </row>
    <row r="16" spans="2:7" s="16" customFormat="1" ht="19.5" customHeight="1">
      <c r="B16" s="12" t="s">
        <v>11</v>
      </c>
      <c r="C16" s="13">
        <f>SUM(C14:C15)</f>
        <v>1003</v>
      </c>
      <c r="D16" s="14" t="str">
        <f>"("&amp;IF(C16=0,0,ROUND((C16/C16)*100,0))&amp;"%)"</f>
        <v>(100%)</v>
      </c>
      <c r="E16" s="13">
        <f>SUM(E14:E15)</f>
        <v>740</v>
      </c>
      <c r="F16" s="14" t="str">
        <f>"("&amp;IF(E16=0,0,ROUND((E16/E16)*100,0))&amp;"%)"</f>
        <v>(100%)</v>
      </c>
      <c r="G16" s="15" t="str">
        <f>IF(OR(C16=0,E16=0),"±"&amp;0,IF(SIGN(((C16-E16)/E16))=1,"+",IF(SIGN(((C16-E16)/E16))=0,"±",""))&amp;ROUND(((C16-E16)/E16)*100,0))&amp;"%"</f>
        <v>+36%</v>
      </c>
    </row>
    <row r="17" spans="2:7" s="16" customFormat="1" ht="24.75" customHeight="1">
      <c r="B17" s="57" t="s">
        <v>14</v>
      </c>
      <c r="C17" s="58"/>
      <c r="D17" s="58"/>
      <c r="E17" s="58"/>
      <c r="F17" s="58"/>
      <c r="G17" s="59"/>
    </row>
    <row r="18" spans="2:7" s="16" customFormat="1" ht="18" customHeight="1">
      <c r="B18" s="17"/>
      <c r="C18" s="18"/>
      <c r="D18" s="19"/>
      <c r="E18" s="18"/>
      <c r="F18" s="19"/>
      <c r="G18" s="20"/>
    </row>
    <row r="19" spans="2:33" ht="24.75" customHeight="1">
      <c r="B19" s="84" t="s">
        <v>49</v>
      </c>
      <c r="C19" s="63" t="str">
        <f>C2</f>
        <v>IKVT13</v>
      </c>
      <c r="D19" s="64"/>
      <c r="E19" s="65" t="str">
        <f>E2</f>
        <v>IKVT12</v>
      </c>
      <c r="F19" s="66"/>
      <c r="G19" s="66"/>
      <c r="M19" s="60" t="s">
        <v>50</v>
      </c>
      <c r="N19" s="82" t="str">
        <f>C2</f>
        <v>IKVT13</v>
      </c>
      <c r="O19" s="83"/>
      <c r="P19" s="83"/>
      <c r="Q19" s="63"/>
      <c r="R19" s="75" t="str">
        <f>E2</f>
        <v>IKVT12</v>
      </c>
      <c r="S19" s="78"/>
      <c r="T19" s="78"/>
      <c r="U19" s="78"/>
      <c r="V19" s="78"/>
      <c r="W19" s="79"/>
      <c r="Y19" s="60" t="s">
        <v>50</v>
      </c>
      <c r="Z19" s="82" t="str">
        <f>C2</f>
        <v>IKVT13</v>
      </c>
      <c r="AA19" s="83"/>
      <c r="AB19" s="83"/>
      <c r="AC19" s="63"/>
      <c r="AD19" s="75" t="str">
        <f>E2</f>
        <v>IKVT12</v>
      </c>
      <c r="AE19" s="78"/>
      <c r="AF19" s="78"/>
      <c r="AG19" s="79"/>
    </row>
    <row r="20" spans="2:33" ht="13.5" customHeight="1">
      <c r="B20" s="61"/>
      <c r="C20" s="67" t="str">
        <f>C3</f>
        <v>Antal
sökande</v>
      </c>
      <c r="D20" s="68"/>
      <c r="E20" s="67" t="str">
        <f>C3</f>
        <v>Antal
sökande</v>
      </c>
      <c r="F20" s="68"/>
      <c r="G20" s="71" t="str">
        <f>G3</f>
        <v>Förändring</v>
      </c>
      <c r="M20" s="80"/>
      <c r="N20" s="67" t="s">
        <v>51</v>
      </c>
      <c r="O20" s="68"/>
      <c r="P20" s="67" t="s">
        <v>52</v>
      </c>
      <c r="Q20" s="68"/>
      <c r="R20" s="67" t="str">
        <f>N20</f>
        <v>Antal sökande
kvinnor</v>
      </c>
      <c r="S20" s="76"/>
      <c r="T20" s="55" t="str">
        <f>G3</f>
        <v>Förändring</v>
      </c>
      <c r="U20" s="67" t="str">
        <f>P20</f>
        <v>Antal sökande
män</v>
      </c>
      <c r="V20" s="76"/>
      <c r="W20" s="55" t="str">
        <f>G3</f>
        <v>Förändring</v>
      </c>
      <c r="Y20" s="80"/>
      <c r="Z20" s="67" t="str">
        <f>N20</f>
        <v>Antal sökande
kvinnor</v>
      </c>
      <c r="AA20" s="68"/>
      <c r="AB20" s="67" t="str">
        <f>P20</f>
        <v>Antal sökande
män</v>
      </c>
      <c r="AC20" s="68"/>
      <c r="AD20" s="67" t="str">
        <f>N20</f>
        <v>Antal sökande
kvinnor</v>
      </c>
      <c r="AE20" s="76"/>
      <c r="AF20" s="67" t="str">
        <f>P20</f>
        <v>Antal sökande
män</v>
      </c>
      <c r="AG20" s="68"/>
    </row>
    <row r="21" spans="2:33" ht="13.5" customHeight="1">
      <c r="B21" s="62"/>
      <c r="C21" s="69"/>
      <c r="D21" s="70"/>
      <c r="E21" s="69"/>
      <c r="F21" s="70"/>
      <c r="G21" s="72"/>
      <c r="M21" s="81"/>
      <c r="N21" s="69"/>
      <c r="O21" s="70"/>
      <c r="P21" s="69"/>
      <c r="Q21" s="70"/>
      <c r="R21" s="69"/>
      <c r="S21" s="77"/>
      <c r="T21" s="56"/>
      <c r="U21" s="69"/>
      <c r="V21" s="77"/>
      <c r="W21" s="56"/>
      <c r="Y21" s="81"/>
      <c r="Z21" s="69"/>
      <c r="AA21" s="70"/>
      <c r="AB21" s="69"/>
      <c r="AC21" s="70"/>
      <c r="AD21" s="69"/>
      <c r="AE21" s="77"/>
      <c r="AF21" s="69"/>
      <c r="AG21" s="70"/>
    </row>
    <row r="22" spans="2:33" ht="13.5" customHeight="1">
      <c r="B22" s="5" t="s">
        <v>15</v>
      </c>
      <c r="C22" s="9">
        <f>INDEX(Allt,MATCH(C2,Antagningsomgång,0),8)</f>
        <v>233</v>
      </c>
      <c r="D22" s="10" t="str">
        <f>"("&amp;IF(C22=0,0,ROUND((C22/C25)*100,0))&amp;"%)"</f>
        <v>(23%)</v>
      </c>
      <c r="E22" s="9">
        <f>IF(E2="Ingen tidigare
jämförbar termin",0,INDEX(Allt,MATCH(E2,Antagningsomgång,0),8))</f>
        <v>163</v>
      </c>
      <c r="F22" s="10" t="str">
        <f>"("&amp;IF(E22=0,0,ROUND((E22/E25)*100,0))&amp;"%)"</f>
        <v>(22%)</v>
      </c>
      <c r="G22" s="7" t="str">
        <f>IF(OR(C22=0,E22=0),"±"&amp;0,IF(SIGN(((C22-E22)/E22))=1,"+",IF(SIGN(((C22-E22)/E22))=0,"±",""))&amp;ROUND(((C22-E22)/E22)*100,0))&amp;"%"</f>
        <v>+43%</v>
      </c>
      <c r="M22" s="5" t="s">
        <v>15</v>
      </c>
      <c r="N22" s="9">
        <f>INDEX(Allt,MATCH(C2,Antagningsomgång,0),11)</f>
        <v>120</v>
      </c>
      <c r="O22" s="10" t="str">
        <f>"("&amp;IF(N22=0,0,ROUND((N22/(SUM(N25,P25)))*100,0))&amp;"%)"</f>
        <v>(12%)</v>
      </c>
      <c r="P22" s="9">
        <f>INDEX(Allt,MATCH(C2,Antagningsomgång,0),14)</f>
        <v>113</v>
      </c>
      <c r="Q22" s="27" t="str">
        <f>"("&amp;IF(P22=0,0,ROUND((P22/(SUM(N25,P25)))*100,0))&amp;"%)"</f>
        <v>(11%)</v>
      </c>
      <c r="R22" s="9">
        <f>IF(E2="Ingen tidigare
jämförbar termin",0,INDEX(Allt,MATCH(E2,Antagningsomgång,0),11))</f>
        <v>90</v>
      </c>
      <c r="S22" s="29" t="str">
        <f>"("&amp;IF(R22=0,0,ROUND((R22/(SUM(R25,U25)))*100,0))&amp;"%)"</f>
        <v>(12%)</v>
      </c>
      <c r="T22" s="31" t="str">
        <f>IF(OR(N22=0,R22=0),"±"&amp;0,IF(SIGN(((N22-R22)/R22))=1,"+",IF(SIGN(((N22-R22)/R22))=0,"±",""))&amp;ROUND(((N22-R22)/R22)*100,0))&amp;"%"</f>
        <v>+33%</v>
      </c>
      <c r="U22" s="9">
        <f>IF(E2="Ingen tidigare
jämförbar termin",0,INDEX(Allt,MATCH(E2,Antagningsomgång,0),14))</f>
        <v>73</v>
      </c>
      <c r="V22" s="27" t="str">
        <f>"("&amp;IF(U22=0,0,ROUND((U22/(SUM(R25,U25)))*100,0))&amp;"%)"</f>
        <v>(10%)</v>
      </c>
      <c r="W22" s="31" t="str">
        <f>IF(OR(P22=0,U22=0),"±"&amp;0,IF(SIGN(((P22-U22)/U22))=1,"+",IF(SIGN(((P22-U22)/U22))=0,"±",""))&amp;ROUND(((P22-U22)/U22)*100,0))&amp;"%"</f>
        <v>+55%</v>
      </c>
      <c r="Y22" s="5" t="s">
        <v>15</v>
      </c>
      <c r="Z22" s="9">
        <f>INDEX(Allt,MATCH(C2,Antagningsomgång,0),11)</f>
        <v>120</v>
      </c>
      <c r="AA22" s="10" t="str">
        <f>"("&amp;IF(Z22=0,0,ROUND((Z22/(SUM(Z25,AB25)))*100,0))&amp;"%)"</f>
        <v>(12%)</v>
      </c>
      <c r="AB22" s="9">
        <f>INDEX(Allt,MATCH(C2,Antagningsomgång,0),14)</f>
        <v>113</v>
      </c>
      <c r="AC22" s="27" t="str">
        <f>"("&amp;IF(AB22=0,0,ROUND((AB22/(SUM(Z25,AB25)))*100,0))&amp;"%)"</f>
        <v>(11%)</v>
      </c>
      <c r="AD22" s="9">
        <f>IF(E2="Ingen tidigare
jämförbar termin",0,INDEX(Allt,MATCH(E2,Antagningsomgång,0),11))</f>
        <v>90</v>
      </c>
      <c r="AE22" s="29" t="str">
        <f>"("&amp;IF(AD22=0,0,ROUND((AD22/(SUM(AD25,AF25)))*100,0))&amp;"%)"</f>
        <v>(12%)</v>
      </c>
      <c r="AF22" s="9">
        <f>IF(E2="Ingen tidigare
jämförbar termin",0,INDEX(Allt,MATCH(E2,Antagningsomgång,0),14))</f>
        <v>73</v>
      </c>
      <c r="AG22" s="10" t="str">
        <f>"("&amp;IF(AF22=0,0,ROUND((AF22/(SUM(AD25,AF25)))*100,0))&amp;"%)"</f>
        <v>(10%)</v>
      </c>
    </row>
    <row r="23" spans="2:33" ht="13.5" customHeight="1">
      <c r="B23" s="5" t="s">
        <v>16</v>
      </c>
      <c r="C23" s="9">
        <f>INDEX(Allt,MATCH(C2,Antagningsomgång,0),9)</f>
        <v>505</v>
      </c>
      <c r="D23" s="10" t="str">
        <f>"("&amp;IF(C23=0,0,ROUND((C23/C25)*100,0))&amp;"%)"</f>
        <v>(50%)</v>
      </c>
      <c r="E23" s="6">
        <f>IF(E2="Ingen tidigare
jämförbar termin",0,INDEX(Allt,MATCH(E2,Antagningsomgång,0),9))</f>
        <v>379</v>
      </c>
      <c r="F23" s="10" t="str">
        <f>"("&amp;IF(E23=0,0,ROUND((E23/E25)*100,0))&amp;"%)"</f>
        <v>(51%)</v>
      </c>
      <c r="G23" s="7" t="str">
        <f>IF(OR(C23=0,E23=0),"±"&amp;0,IF(SIGN(((C23-E23)/E23))=1,"+",IF(SIGN(((C23-E23)/E23))=0,"±",""))&amp;ROUND(((C23-E23)/E23)*100,0))&amp;"%"</f>
        <v>+33%</v>
      </c>
      <c r="M23" s="5" t="s">
        <v>16</v>
      </c>
      <c r="N23" s="9">
        <f>INDEX(Allt,MATCH(C2,Antagningsomgång,0),12)</f>
        <v>227</v>
      </c>
      <c r="O23" s="10" t="str">
        <f>"("&amp;IF(N23=0,0,ROUND((N23/(SUM(N25,P25)))*100,0))&amp;"%)"</f>
        <v>(23%)</v>
      </c>
      <c r="P23" s="6">
        <f>INDEX(Allt,MATCH(C2,Antagningsomgång,0),15)</f>
        <v>278</v>
      </c>
      <c r="Q23" s="27" t="str">
        <f>"("&amp;IF(P23=0,0,ROUND((P23/(SUM(N25,P25)))*100,0))&amp;"%)"</f>
        <v>(28%)</v>
      </c>
      <c r="R23" s="9">
        <f>IF(E2="Ingen tidigare
jämförbar termin",0,INDEX(Allt,MATCH(E2,Antagningsomgång,0),12))</f>
        <v>205</v>
      </c>
      <c r="S23" s="29" t="str">
        <f>"("&amp;IF(R23=0,0,ROUND((R23/(SUM(R25,U25)))*100,0))&amp;"%)"</f>
        <v>(28%)</v>
      </c>
      <c r="T23" s="31" t="str">
        <f>IF(OR(N23=0,R23=0),"±"&amp;0,IF(SIGN(((N23-R23)/R23))=1,"+",IF(SIGN(((N23-R23)/R23))=0,"±",""))&amp;ROUND(((N23-R23)/R23)*100,0))&amp;"%"</f>
        <v>+11%</v>
      </c>
      <c r="U23" s="6">
        <f>IF(E2="Ingen tidigare
jämförbar termin",0,INDEX(Allt,MATCH(E2,Antagningsomgång,0),15))</f>
        <v>174</v>
      </c>
      <c r="V23" s="27" t="str">
        <f>"("&amp;IF(U23=0,0,ROUND((U23/(SUM(R25,U25)))*100,0))&amp;"%)"</f>
        <v>(24%)</v>
      </c>
      <c r="W23" s="31" t="str">
        <f>IF(OR(P23=0,U23=0),"±"&amp;0,IF(SIGN(((P23-U23)/U23))=1,"+",IF(SIGN(((P23-U23)/U23))=0,"±",""))&amp;ROUND(((P23-U23)/U23)*100,0))&amp;"%"</f>
        <v>+60%</v>
      </c>
      <c r="Y23" s="5" t="s">
        <v>16</v>
      </c>
      <c r="Z23" s="9">
        <f>INDEX(Allt,MATCH(C2,Antagningsomgång,0),12)</f>
        <v>227</v>
      </c>
      <c r="AA23" s="10" t="str">
        <f>"("&amp;IF(Z23=0,0,ROUND((Z23/(SUM(Z25,AB25)))*100,0))&amp;"%)"</f>
        <v>(23%)</v>
      </c>
      <c r="AB23" s="6">
        <f>INDEX(Allt,MATCH(C2,Antagningsomgång,0),15)</f>
        <v>278</v>
      </c>
      <c r="AC23" s="27" t="str">
        <f>"("&amp;IF(AB23=0,0,ROUND((AB23/(SUM(Z25,AB25)))*100,0))&amp;"%)"</f>
        <v>(28%)</v>
      </c>
      <c r="AD23" s="9">
        <f>IF(E2="Ingen tidigare
jämförbar termin",0,INDEX(Allt,MATCH(E2,Antagningsomgång,0),12))</f>
        <v>205</v>
      </c>
      <c r="AE23" s="29" t="str">
        <f>"("&amp;IF(AD23=0,0,ROUND((AD23/(SUM(AD25,AF25)))*100,0))&amp;"%)"</f>
        <v>(28%)</v>
      </c>
      <c r="AF23" s="6">
        <f>IF(E2="Ingen tidigare
jämförbar termin",0,INDEX(Allt,MATCH(E2,Antagningsomgång,0),15))</f>
        <v>174</v>
      </c>
      <c r="AG23" s="10" t="str">
        <f>"("&amp;IF(AF23=0,0,ROUND((AF23/(SUM(AD25,AF25)))*100,0))&amp;"%)"</f>
        <v>(24%)</v>
      </c>
    </row>
    <row r="24" spans="2:33" ht="13.5" customHeight="1">
      <c r="B24" s="5" t="s">
        <v>17</v>
      </c>
      <c r="C24" s="9">
        <f>INDEX(Allt,MATCH(C2,Antagningsomgång,0),10)</f>
        <v>265</v>
      </c>
      <c r="D24" s="10" t="str">
        <f>"("&amp;IF(C24=0,0,ROUND((C24/C25)*100,0))&amp;"%)"</f>
        <v>(26%)</v>
      </c>
      <c r="E24" s="6">
        <f>IF(E2="Ingen tidigare
jämförbar termin",0,INDEX(Allt,MATCH(E2,Antagningsomgång,0),10))</f>
        <v>198</v>
      </c>
      <c r="F24" s="10" t="str">
        <f>"("&amp;IF(E24=0,0,ROUND((E24/E25)*100,0))&amp;"%)"</f>
        <v>(27%)</v>
      </c>
      <c r="G24" s="7" t="str">
        <f>IF(OR(C24=0,E24=0),"±"&amp;0,IF(SIGN(((C24-E24)/E24))=1,"+",IF(SIGN(((C24-E24)/E24))=0,"±",""))&amp;ROUND(((C24-E24)/E24)*100,0))&amp;"%"</f>
        <v>+34%</v>
      </c>
      <c r="M24" s="5" t="s">
        <v>17</v>
      </c>
      <c r="N24" s="9">
        <f>INDEX(Allt,MATCH(C2,Antagningsomgång,0),13)</f>
        <v>136</v>
      </c>
      <c r="O24" s="10" t="str">
        <f>"("&amp;IF(N24=0,0,ROUND((N24/(SUM(N25,P25)))*100,0))&amp;"%)"</f>
        <v>(14%)</v>
      </c>
      <c r="P24" s="6">
        <f>INDEX(Allt,MATCH(C2,Antagningsomgång,0),16)</f>
        <v>129</v>
      </c>
      <c r="Q24" s="27" t="str">
        <f>"("&amp;IF(P24=0,0,ROUND((P24/(SUM(N25,P25)))*100,0))&amp;"%)"</f>
        <v>(13%)</v>
      </c>
      <c r="R24" s="9">
        <f>IF(E2="Ingen tidigare
jämförbar termin",0,INDEX(Allt,MATCH(E2,Antagningsomgång,0),13))</f>
        <v>110</v>
      </c>
      <c r="S24" s="29" t="str">
        <f>"("&amp;IF(R24=0,0,ROUND((R24/(SUM(R25,U25)))*100,0))&amp;"%)"</f>
        <v>(15%)</v>
      </c>
      <c r="T24" s="31" t="str">
        <f>IF(OR(N24=0,R24=0),"±"&amp;0,IF(SIGN(((N24-R24)/R24))=1,"+",IF(SIGN(((N24-R24)/R24))=0,"±",""))&amp;ROUND(((N24-R24)/R24)*100,0))&amp;"%"</f>
        <v>+24%</v>
      </c>
      <c r="U24" s="6">
        <f>IF(E2="Ingen tidigare
jämförbar termin",0,INDEX(Allt,MATCH(E2,Antagningsomgång,0),16))</f>
        <v>88</v>
      </c>
      <c r="V24" s="27" t="str">
        <f>"("&amp;IF(U24=0,0,ROUND((U24/(SUM(R25,U25)))*100,0))&amp;"%)"</f>
        <v>(12%)</v>
      </c>
      <c r="W24" s="31" t="str">
        <f>IF(OR(P24=0,U24=0),"±"&amp;0,IF(SIGN(((P24-U24)/U24))=1,"+",IF(SIGN(((P24-U24)/U24))=0,"±",""))&amp;ROUND(((P24-U24)/U24)*100,0))&amp;"%"</f>
        <v>+47%</v>
      </c>
      <c r="Y24" s="5" t="s">
        <v>17</v>
      </c>
      <c r="Z24" s="9">
        <f>INDEX(Allt,MATCH(C2,Antagningsomgång,0),13)</f>
        <v>136</v>
      </c>
      <c r="AA24" s="10" t="str">
        <f>"("&amp;IF(Z24=0,0,ROUND((Z24/(SUM(Z25,AB25)))*100,0))&amp;"%)"</f>
        <v>(14%)</v>
      </c>
      <c r="AB24" s="6">
        <f>INDEX(Allt,MATCH(C2,Antagningsomgång,0),16)</f>
        <v>129</v>
      </c>
      <c r="AC24" s="27" t="str">
        <f>"("&amp;IF(AB24=0,0,ROUND((AB24/(SUM(Z25,AB25)))*100,0))&amp;"%)"</f>
        <v>(13%)</v>
      </c>
      <c r="AD24" s="9">
        <f>IF(E2="Ingen tidigare
jämförbar termin",0,INDEX(Allt,MATCH(E2,Antagningsomgång,0),13))</f>
        <v>110</v>
      </c>
      <c r="AE24" s="29" t="str">
        <f>"("&amp;IF(AD24=0,0,ROUND((AD24/(SUM(AD25,AF25)))*100,0))&amp;"%)"</f>
        <v>(15%)</v>
      </c>
      <c r="AF24" s="6">
        <f>IF(E2="Ingen tidigare
jämförbar termin",0,INDEX(Allt,MATCH(E2,Antagningsomgång,0),16))</f>
        <v>88</v>
      </c>
      <c r="AG24" s="10" t="str">
        <f>"("&amp;IF(AF24=0,0,ROUND((AF24/(SUM(AD25,AF25)))*100,0))&amp;"%)"</f>
        <v>(12%)</v>
      </c>
    </row>
    <row r="25" spans="2:33" s="16" customFormat="1" ht="19.5" customHeight="1">
      <c r="B25" s="12" t="s">
        <v>11</v>
      </c>
      <c r="C25" s="13">
        <f>SUM(C22:C24)</f>
        <v>1003</v>
      </c>
      <c r="D25" s="14" t="str">
        <f>"("&amp;IF(C25=0,0,ROUND((C25/C25)*100,0))&amp;"%)"</f>
        <v>(100%)</v>
      </c>
      <c r="E25" s="13">
        <f>SUM(E22:E24)</f>
        <v>740</v>
      </c>
      <c r="F25" s="14" t="str">
        <f>"("&amp;IF(E25=0,0,ROUND((E25/E25)*100,0))&amp;"%)"</f>
        <v>(100%)</v>
      </c>
      <c r="G25" s="15" t="str">
        <f>IF(OR(C25=0,E25=0),"±"&amp;0,IF(SIGN(((C25-E25)/E25))=1,"+",IF(SIGN(((C25-E25)/E25))=0,"±",""))&amp;ROUND(((C25-E25)/E25)*100,0))&amp;"%"</f>
        <v>+36%</v>
      </c>
      <c r="M25" s="12" t="s">
        <v>11</v>
      </c>
      <c r="N25" s="13">
        <f>SUM(N22:N24)</f>
        <v>483</v>
      </c>
      <c r="O25" s="14" t="str">
        <f>"("&amp;IF(N25=0,0,ROUND((N25/(SUM(N25,P25)))*100,0))&amp;"%)"</f>
        <v>(48%)</v>
      </c>
      <c r="P25" s="13">
        <f>SUM(P22:P24)</f>
        <v>520</v>
      </c>
      <c r="Q25" s="28" t="str">
        <f>"("&amp;IF(P25=0,0,ROUND((P25/(SUM(N25,P25)))*100,0))&amp;"%)"</f>
        <v>(52%)</v>
      </c>
      <c r="R25" s="13">
        <f>SUM(R22:R24)</f>
        <v>405</v>
      </c>
      <c r="S25" s="30" t="str">
        <f>"("&amp;IF(R25=0,0,ROUND((R25/(SUM(R25,U25)))*100,0))&amp;"%)"</f>
        <v>(55%)</v>
      </c>
      <c r="T25" s="32" t="str">
        <f>IF(OR(N25=0,R25=0),"±"&amp;0,IF(SIGN(((N25-R25)/R25))=1,"+",IF(SIGN(((N25-R25)/R25))=0,"±",""))&amp;ROUND(((N25-R25)/R25)*100,0))&amp;"%"</f>
        <v>+19%</v>
      </c>
      <c r="U25" s="13">
        <f>SUM(U22:U24)</f>
        <v>335</v>
      </c>
      <c r="V25" s="28" t="str">
        <f>"("&amp;IF(U25=0,0,ROUND((U25/(SUM(R25,U25)))*100,0))&amp;"%)"</f>
        <v>(45%)</v>
      </c>
      <c r="W25" s="32" t="str">
        <f>IF(OR(P25=0,U25=0),"±"&amp;0,IF(SIGN(((P25-U25)/U25))=1,"+",IF(SIGN(((P25-U25)/U25))=0,"±",""))&amp;ROUND(((P25-U25)/U25)*100,0))&amp;"%"</f>
        <v>+55%</v>
      </c>
      <c r="Y25" s="12" t="s">
        <v>11</v>
      </c>
      <c r="Z25" s="13">
        <f>SUM(Z22:Z24)</f>
        <v>483</v>
      </c>
      <c r="AA25" s="14" t="str">
        <f>"("&amp;IF(Z25=0,0,ROUND((Z25/(SUM(Z25,AB25)))*100,0))&amp;"%)"</f>
        <v>(48%)</v>
      </c>
      <c r="AB25" s="13">
        <f>SUM(AB22:AB24)</f>
        <v>520</v>
      </c>
      <c r="AC25" s="28" t="str">
        <f>"("&amp;IF(AB25=0,0,ROUND((AB25/(SUM(Z25,AB25)))*100,0))&amp;"%)"</f>
        <v>(52%)</v>
      </c>
      <c r="AD25" s="13">
        <f>SUM(AD22:AD24)</f>
        <v>405</v>
      </c>
      <c r="AE25" s="30" t="str">
        <f>"("&amp;IF(AD25=0,0,ROUND((AD25/(SUM(AD25,AF25)))*100,0))&amp;"%)"</f>
        <v>(55%)</v>
      </c>
      <c r="AF25" s="13">
        <f>SUM(AF22:AF24)</f>
        <v>335</v>
      </c>
      <c r="AG25" s="14" t="str">
        <f>"("&amp;IF(AF25=0,0,ROUND((AF25/(SUM(AD25,AF25)))*100,0))&amp;"%)"</f>
        <v>(45%)</v>
      </c>
    </row>
    <row r="26" spans="2:33" s="16" customFormat="1" ht="24.75" customHeight="1">
      <c r="B26" s="57" t="s">
        <v>18</v>
      </c>
      <c r="C26" s="58"/>
      <c r="D26" s="58"/>
      <c r="E26" s="58"/>
      <c r="F26" s="58"/>
      <c r="G26" s="59"/>
      <c r="M26" s="57" t="s">
        <v>18</v>
      </c>
      <c r="N26" s="58"/>
      <c r="O26" s="58"/>
      <c r="P26" s="58"/>
      <c r="Q26" s="58"/>
      <c r="R26" s="58"/>
      <c r="S26" s="58"/>
      <c r="T26" s="58"/>
      <c r="U26" s="58"/>
      <c r="V26" s="58"/>
      <c r="W26" s="59"/>
      <c r="Y26" s="57" t="str">
        <f>M26</f>
        <v>Ålder vid anmälningstillfället. Tabellen inkluderar enbart sökande med svenskt personnummer.</v>
      </c>
      <c r="Z26" s="58"/>
      <c r="AA26" s="58"/>
      <c r="AB26" s="58"/>
      <c r="AC26" s="58"/>
      <c r="AD26" s="58"/>
      <c r="AE26" s="58"/>
      <c r="AF26" s="58"/>
      <c r="AG26" s="59"/>
    </row>
    <row r="27" spans="2:7" s="16" customFormat="1" ht="18" customHeight="1">
      <c r="B27" s="22"/>
      <c r="C27" s="22"/>
      <c r="D27" s="22"/>
      <c r="E27" s="22"/>
      <c r="F27" s="22"/>
      <c r="G27" s="22"/>
    </row>
    <row r="28" spans="2:7" ht="24.75" customHeight="1">
      <c r="B28" s="60" t="s">
        <v>19</v>
      </c>
      <c r="C28" s="73" t="str">
        <f>C2</f>
        <v>IKVT13</v>
      </c>
      <c r="D28" s="74"/>
      <c r="E28" s="75" t="str">
        <f>E2</f>
        <v>IKVT12</v>
      </c>
      <c r="F28" s="93"/>
      <c r="G28" s="94"/>
    </row>
    <row r="29" spans="2:7" ht="13.5" customHeight="1">
      <c r="B29" s="61"/>
      <c r="C29" s="67" t="str">
        <f>C3</f>
        <v>Antal
sökande</v>
      </c>
      <c r="D29" s="68"/>
      <c r="E29" s="67" t="str">
        <f>C3</f>
        <v>Antal
sökande</v>
      </c>
      <c r="F29" s="68"/>
      <c r="G29" s="71" t="str">
        <f>G3</f>
        <v>Förändring</v>
      </c>
    </row>
    <row r="30" spans="2:7" ht="13.5" customHeight="1">
      <c r="B30" s="62"/>
      <c r="C30" s="69"/>
      <c r="D30" s="70"/>
      <c r="E30" s="69"/>
      <c r="F30" s="70"/>
      <c r="G30" s="72"/>
    </row>
    <row r="31" spans="2:7" ht="13.5" customHeight="1">
      <c r="B31" s="5" t="s">
        <v>21</v>
      </c>
      <c r="C31" s="9">
        <f>INDEX(Allt,MATCH(C2,Antagningsomgång,0),17)</f>
        <v>1003</v>
      </c>
      <c r="D31" s="10" t="str">
        <f>"("&amp;IF(C31=0,0,ROUND((C31/C33)*100,0))&amp;"%)"</f>
        <v>(36%)</v>
      </c>
      <c r="E31" s="9">
        <f>IF(E2="Ingen tidigare
jämförbar termin",0,INDEX(Allt,MATCH(E2,Antagningsomgång,0),17))</f>
        <v>740</v>
      </c>
      <c r="F31" s="10" t="str">
        <f>"("&amp;IF(E31=0,0,ROUND((E31/E33)*100,0))&amp;"%)"</f>
        <v>(24%)</v>
      </c>
      <c r="G31" s="7" t="str">
        <f>IF(OR(C31=0,E31=0),"±"&amp;0,IF(SIGN(((C31-E31)/E31))=1,"+",IF(SIGN(((C31-E31)/E31))=0,"±",""))&amp;ROUND(((C31-E31)/E31)*100,0))&amp;"%"</f>
        <v>+36%</v>
      </c>
    </row>
    <row r="32" spans="2:7" ht="13.5" customHeight="1">
      <c r="B32" s="5" t="s">
        <v>22</v>
      </c>
      <c r="C32" s="9">
        <f>INDEX(Allt,MATCH(C2,Antagningsomgång,0),18)</f>
        <v>1801</v>
      </c>
      <c r="D32" s="10" t="str">
        <f>"("&amp;IF(C32=0,0,ROUND((C32/C33)*100,0))&amp;"%)"</f>
        <v>(64%)</v>
      </c>
      <c r="E32" s="6">
        <f>IF(E2="Ingen tidigare
jämförbar termin",0,INDEX(Allt,MATCH(E2,Antagningsomgång,0),18))</f>
        <v>2384</v>
      </c>
      <c r="F32" s="10" t="str">
        <f>"("&amp;IF(E32=0,0,ROUND((E32/E33)*100,0))&amp;"%)"</f>
        <v>(76%)</v>
      </c>
      <c r="G32" s="7" t="str">
        <f>IF(OR(C32=0,E32=0),"±"&amp;0,IF(SIGN(((C32-E32)/E32))=1,"+",IF(SIGN(((C32-E32)/E32))=0,"±",""))&amp;ROUND(((C32-E32)/E32)*100,0))&amp;"%"</f>
        <v>-24%</v>
      </c>
    </row>
    <row r="33" spans="2:7" s="16" customFormat="1" ht="19.5" customHeight="1">
      <c r="B33" s="12" t="s">
        <v>11</v>
      </c>
      <c r="C33" s="13">
        <f>SUM(C31:C32)</f>
        <v>2804</v>
      </c>
      <c r="D33" s="14" t="str">
        <f>"("&amp;IF(C33=0,0,ROUND((C33/C33)*100,0))&amp;"%)"</f>
        <v>(100%)</v>
      </c>
      <c r="E33" s="13">
        <f>SUM(E31:E32)</f>
        <v>3124</v>
      </c>
      <c r="F33" s="14" t="str">
        <f>"("&amp;IF(E33=0,0,ROUND((E33/E33)*100,0))&amp;"%)"</f>
        <v>(100%)</v>
      </c>
      <c r="G33" s="15" t="str">
        <f>IF(OR(C33=0,E33=0),"±"&amp;0,IF(SIGN(((C33-E33)/E33))=1,"+",IF(SIGN(((C33-E33)/E33))=0,"±",""))&amp;ROUND(((C33-E33)/E33)*100,0))&amp;"%"</f>
        <v>-10%</v>
      </c>
    </row>
    <row r="34" ht="18" customHeight="1"/>
    <row r="35" spans="2:7" ht="24.75" customHeight="1">
      <c r="B35" s="60" t="s">
        <v>32</v>
      </c>
      <c r="C35" s="63" t="str">
        <f>C2</f>
        <v>IKVT13</v>
      </c>
      <c r="D35" s="64"/>
      <c r="E35" s="65" t="str">
        <f>E2</f>
        <v>IKVT12</v>
      </c>
      <c r="F35" s="66"/>
      <c r="G35" s="66"/>
    </row>
    <row r="36" spans="2:7" ht="13.5" customHeight="1">
      <c r="B36" s="61"/>
      <c r="C36" s="67" t="str">
        <f>C3</f>
        <v>Antal
sökande</v>
      </c>
      <c r="D36" s="68"/>
      <c r="E36" s="67" t="str">
        <f>C3</f>
        <v>Antal
sökande</v>
      </c>
      <c r="F36" s="68"/>
      <c r="G36" s="71" t="str">
        <f>G3</f>
        <v>Förändring</v>
      </c>
    </row>
    <row r="37" spans="2:7" ht="13.5" customHeight="1">
      <c r="B37" s="62"/>
      <c r="C37" s="69"/>
      <c r="D37" s="70"/>
      <c r="E37" s="69"/>
      <c r="F37" s="70"/>
      <c r="G37" s="72"/>
    </row>
    <row r="38" spans="2:7" ht="13.5" customHeight="1">
      <c r="B38" s="8" t="s">
        <v>29</v>
      </c>
      <c r="C38" s="9">
        <f>INDEX(Allt,MATCH(C2,Antagningsomgång,0),19)</f>
        <v>0</v>
      </c>
      <c r="D38" s="10" t="str">
        <f>"("&amp;IF(C38=0,0,ROUND((C38/C41)*100,0))&amp;"%)"</f>
        <v>(0%)</v>
      </c>
      <c r="E38" s="9">
        <f>IF(E2="Ingen tidigare
jämförbar termin",0,INDEX(Allt,MATCH(E2,Antagningsomgång,0),19))</f>
        <v>0</v>
      </c>
      <c r="F38" s="10" t="str">
        <f>"("&amp;IF(E38=0,0,ROUND((E38/E41)*100,0))&amp;"%)"</f>
        <v>(0%)</v>
      </c>
      <c r="G38" s="7" t="str">
        <f>IF(OR(C38=0,E38=0),"±"&amp;0,IF(SIGN(((C38-E38)/E38))=1,"+",IF(SIGN(((C38-E38)/E38))=0,"±",""))&amp;ROUND(((C38-E38)/E38)*100,0))&amp;"%"</f>
        <v>±0%</v>
      </c>
    </row>
    <row r="39" spans="2:7" ht="13.5" customHeight="1">
      <c r="B39" s="11" t="s">
        <v>30</v>
      </c>
      <c r="C39" s="6">
        <f>INDEX(Allt,MATCH(C2,Antagningsomgång,0),20)</f>
        <v>2804</v>
      </c>
      <c r="D39" s="10" t="str">
        <f>"("&amp;IF(C39=0,0,ROUND((C39/C41)*100,0))&amp;"%)"</f>
        <v>(100%)</v>
      </c>
      <c r="E39" s="6">
        <f>IF(E2="Ingen tidigare
jämförbar termin",0,INDEX(Allt,MATCH(E2,Antagningsomgång,0),20))</f>
        <v>3124</v>
      </c>
      <c r="F39" s="10" t="str">
        <f>"("&amp;IF(E39=0,0,ROUND((E39/E41)*100,0))&amp;"%)"</f>
        <v>(100%)</v>
      </c>
      <c r="G39" s="7" t="str">
        <f>IF(OR(C39=0,E39=0),"±"&amp;0,IF(SIGN(((C39-E39)/E39))=1,"+",IF(SIGN(((C39-E39)/E39))=0,"±",""))&amp;ROUND(((C39-E39)/E39)*100,0))&amp;"%"</f>
        <v>-10%</v>
      </c>
    </row>
    <row r="40" spans="2:7" ht="13.5" customHeight="1">
      <c r="B40" s="11" t="s">
        <v>31</v>
      </c>
      <c r="C40" s="6">
        <f>INDEX(Allt,MATCH(C2,Antagningsomgång,0),21)</f>
        <v>0</v>
      </c>
      <c r="D40" s="10" t="str">
        <f>"("&amp;IF(C40=0,0,ROUND((C40/C41)*100,0))&amp;"%)"</f>
        <v>(0%)</v>
      </c>
      <c r="E40" s="6">
        <f>IF(E2="Ingen tidigare
jämförbar termin",0,INDEX(Allt,MATCH(E2,Antagningsomgång,0),21))</f>
        <v>0</v>
      </c>
      <c r="F40" s="10" t="str">
        <f>"("&amp;IF(E40=0,0,ROUND((E40/E41)*100,0))&amp;"%)"</f>
        <v>(0%)</v>
      </c>
      <c r="G40" s="7" t="str">
        <f>IF(OR(C40=0,E40=0),"±"&amp;0,IF(SIGN(((C40-E40)/E40))=1,"+",IF(SIGN(((C40-E40)/E40))=0,"±",""))&amp;ROUND(((C40-E40)/E40)*100,0))&amp;"%"</f>
        <v>±0%</v>
      </c>
    </row>
    <row r="41" spans="2:12" s="16" customFormat="1" ht="19.5" customHeight="1">
      <c r="B41" s="12" t="s">
        <v>11</v>
      </c>
      <c r="C41" s="13">
        <f>SUM(C38:C40)</f>
        <v>2804</v>
      </c>
      <c r="D41" s="14" t="str">
        <f>"("&amp;IF(C41=0,0,ROUND((C41/C41)*100,0))&amp;"%)"</f>
        <v>(100%)</v>
      </c>
      <c r="E41" s="13">
        <f>SUM(E38:E40)</f>
        <v>3124</v>
      </c>
      <c r="F41" s="14" t="str">
        <f>"("&amp;IF(E41=0,0,ROUND((E41/E41)*100,0))&amp;"%)"</f>
        <v>(100%)</v>
      </c>
      <c r="G41" s="15" t="str">
        <f>IF(OR(C41=0,E41=0),"±"&amp;0,IF(SIGN(((C41-E41)/E41))=1,"+",IF(SIGN(((C41-E41)/E41))=0,"±",""))&amp;ROUND(((C41-E41)/E41)*100,0))&amp;"%"</f>
        <v>-10%</v>
      </c>
      <c r="I41" s="3"/>
      <c r="J41" s="3"/>
      <c r="K41" s="3"/>
      <c r="L41" s="3"/>
    </row>
    <row r="42" ht="18" customHeight="1"/>
    <row r="43" spans="9:12" ht="24.75" customHeight="1">
      <c r="I43" s="1" t="s">
        <v>3</v>
      </c>
      <c r="J43" s="4" t="str">
        <f>C2</f>
        <v>IKVT13</v>
      </c>
      <c r="K43" s="4" t="str">
        <f>IF(E2="Ingen tidigare
jämförbar termin","I/U",E2)</f>
        <v>IKVT12</v>
      </c>
      <c r="L43" s="2" t="str">
        <f>G3</f>
        <v>Förändring</v>
      </c>
    </row>
    <row r="44" spans="9:12" ht="13.5" customHeight="1">
      <c r="I44" s="5" t="s">
        <v>6</v>
      </c>
      <c r="J44" s="6">
        <f>INDEX(Allt,MATCH(C2,Antagningsomgång,0),22)</f>
        <v>400</v>
      </c>
      <c r="K44" s="6">
        <f>INDEX(Allt,MATCH(K43,Antagningsomgång,0),22)</f>
        <v>508</v>
      </c>
      <c r="L44" s="7" t="str">
        <f>IF(OR(J44=0,K44=0),"±"&amp;0,IF(SIGN(((J44-K44)/K44))=1,"+",IF(SIGN(((J44-K44)/K44))=0,"±",""))&amp;ROUND(((J44-K44)/K44)*100,0))&amp;"%"</f>
        <v>-21%</v>
      </c>
    </row>
    <row r="45" spans="9:12" ht="13.5" customHeight="1">
      <c r="I45" s="5" t="s">
        <v>7</v>
      </c>
      <c r="J45" s="6">
        <f>INDEX(Allt,MATCH(C2,Antagningsomgång,0),23)</f>
        <v>0</v>
      </c>
      <c r="K45" s="6">
        <f>INDEX(Allt,MATCH(K43,Antagningsomgång,0),23)</f>
        <v>0</v>
      </c>
      <c r="L45" s="7" t="str">
        <f>IF(OR(J45=0,K45=0),"±"&amp;0,IF(SIGN(((J45-K45)/K45))=1,"+",IF(SIGN(((J45-K45)/K45))=0,"±",""))&amp;ROUND(((J45-K45)/K45)*100,0))&amp;"%"</f>
        <v>±0%</v>
      </c>
    </row>
    <row r="46" spans="9:12" ht="19.5" customHeight="1">
      <c r="I46" s="12" t="s">
        <v>11</v>
      </c>
      <c r="J46" s="36">
        <f>SUM(J44:J45)</f>
        <v>400</v>
      </c>
      <c r="K46" s="36">
        <f>SUM(K44:K45)</f>
        <v>508</v>
      </c>
      <c r="L46" s="35" t="str">
        <f>IF(OR(J46=0,K46=0),"±"&amp;0,IF(SIGN(((J46-K46)/K46))=1,"+",IF(SIGN(((J46-K46)/K46))=0,"±",""))&amp;ROUND(((J46-K46)/K46)*100,0))&amp;"%"</f>
        <v>-21%</v>
      </c>
    </row>
    <row r="47" spans="9:14" s="16" customFormat="1" ht="24.75" customHeight="1">
      <c r="I47" s="85" t="s">
        <v>105</v>
      </c>
      <c r="J47" s="86"/>
      <c r="K47" s="86"/>
      <c r="L47" s="87"/>
      <c r="M47" s="49"/>
      <c r="N47" s="49"/>
    </row>
  </sheetData>
  <sheetProtection/>
  <mergeCells count="52">
    <mergeCell ref="B2:B4"/>
    <mergeCell ref="C2:D2"/>
    <mergeCell ref="E2:G2"/>
    <mergeCell ref="C3:D4"/>
    <mergeCell ref="E3:F4"/>
    <mergeCell ref="G3:G4"/>
    <mergeCell ref="B9:G9"/>
    <mergeCell ref="B11:B13"/>
    <mergeCell ref="C11:D11"/>
    <mergeCell ref="E11:G11"/>
    <mergeCell ref="C12:D13"/>
    <mergeCell ref="E12:F13"/>
    <mergeCell ref="G12:G13"/>
    <mergeCell ref="B17:G17"/>
    <mergeCell ref="B19:B21"/>
    <mergeCell ref="C19:D19"/>
    <mergeCell ref="E19:G19"/>
    <mergeCell ref="M19:M21"/>
    <mergeCell ref="N19:Q19"/>
    <mergeCell ref="R19:W19"/>
    <mergeCell ref="Y19:Y21"/>
    <mergeCell ref="Z19:AC19"/>
    <mergeCell ref="AD19:AG19"/>
    <mergeCell ref="C20:D21"/>
    <mergeCell ref="E20:F21"/>
    <mergeCell ref="G20:G21"/>
    <mergeCell ref="N20:O21"/>
    <mergeCell ref="P20:Q21"/>
    <mergeCell ref="R20:S21"/>
    <mergeCell ref="T20:T21"/>
    <mergeCell ref="U20:V21"/>
    <mergeCell ref="W20:W21"/>
    <mergeCell ref="Z20:AA21"/>
    <mergeCell ref="AB20:AC21"/>
    <mergeCell ref="AD20:AE21"/>
    <mergeCell ref="AF20:AG21"/>
    <mergeCell ref="B26:G26"/>
    <mergeCell ref="M26:W26"/>
    <mergeCell ref="Y26:AG26"/>
    <mergeCell ref="B28:B30"/>
    <mergeCell ref="C28:D28"/>
    <mergeCell ref="E28:G28"/>
    <mergeCell ref="C29:D30"/>
    <mergeCell ref="E29:F30"/>
    <mergeCell ref="G29:G30"/>
    <mergeCell ref="I47:L47"/>
    <mergeCell ref="B35:B37"/>
    <mergeCell ref="C35:D35"/>
    <mergeCell ref="E35:G35"/>
    <mergeCell ref="C36:D37"/>
    <mergeCell ref="E36:F37"/>
    <mergeCell ref="G36:G37"/>
  </mergeCells>
  <printOptions/>
  <pageMargins left="0.75" right="0.75" top="1" bottom="1" header="0.5" footer="0.5"/>
  <pageSetup fitToHeight="1" fitToWidth="1" horizontalDpi="300" verticalDpi="3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G47"/>
  <sheetViews>
    <sheetView zoomScalePageLayoutView="0" workbookViewId="0" topLeftCell="A1">
      <selection activeCell="G3" sqref="G3:G4"/>
    </sheetView>
  </sheetViews>
  <sheetFormatPr defaultColWidth="9.140625" defaultRowHeight="12.75"/>
  <cols>
    <col min="1" max="1" width="9.140625" style="3" customWidth="1"/>
    <col min="2" max="2" width="21.00390625" style="3" customWidth="1"/>
    <col min="3" max="6" width="8.7109375" style="3" customWidth="1"/>
    <col min="7" max="7" width="10.7109375" style="3" customWidth="1"/>
    <col min="8" max="8" width="9.140625" style="3" customWidth="1"/>
    <col min="9" max="9" width="19.7109375" style="3" customWidth="1"/>
    <col min="10" max="12" width="10.7109375" style="3" customWidth="1"/>
    <col min="13" max="13" width="13.7109375" style="3" customWidth="1"/>
    <col min="14" max="14" width="8.28125" style="3" customWidth="1"/>
    <col min="15" max="15" width="5.7109375" style="3" customWidth="1"/>
    <col min="16" max="16" width="8.28125" style="3" customWidth="1"/>
    <col min="17" max="17" width="5.7109375" style="3" customWidth="1"/>
    <col min="18" max="18" width="8.28125" style="3" customWidth="1"/>
    <col min="19" max="19" width="5.7109375" style="3" customWidth="1"/>
    <col min="20" max="20" width="9.57421875" style="3" bestFit="1" customWidth="1"/>
    <col min="21" max="21" width="8.28125" style="3" customWidth="1"/>
    <col min="22" max="22" width="5.7109375" style="3" customWidth="1"/>
    <col min="23" max="23" width="9.57421875" style="3" bestFit="1" customWidth="1"/>
    <col min="24" max="24" width="9.140625" style="3" customWidth="1"/>
    <col min="25" max="25" width="16.7109375" style="3" customWidth="1"/>
    <col min="26" max="26" width="8.28125" style="3" customWidth="1"/>
    <col min="27" max="27" width="5.7109375" style="3" customWidth="1"/>
    <col min="28" max="28" width="8.28125" style="3" customWidth="1"/>
    <col min="29" max="29" width="5.7109375" style="3" customWidth="1"/>
    <col min="30" max="30" width="8.28125" style="3" customWidth="1"/>
    <col min="31" max="31" width="5.7109375" style="3" customWidth="1"/>
    <col min="32" max="32" width="8.28125" style="3" customWidth="1"/>
    <col min="33" max="33" width="5.7109375" style="3" customWidth="1"/>
    <col min="34" max="16384" width="9.140625" style="3" customWidth="1"/>
  </cols>
  <sheetData>
    <row r="2" spans="2:7" ht="24.75" customHeight="1">
      <c r="B2" s="84" t="s">
        <v>0</v>
      </c>
      <c r="C2" s="63" t="s">
        <v>124</v>
      </c>
      <c r="D2" s="64"/>
      <c r="E2" s="65" t="s">
        <v>119</v>
      </c>
      <c r="F2" s="66"/>
      <c r="G2" s="66"/>
    </row>
    <row r="3" spans="2:7" ht="13.5" customHeight="1">
      <c r="B3" s="61"/>
      <c r="C3" s="88" t="s">
        <v>5</v>
      </c>
      <c r="D3" s="89"/>
      <c r="E3" s="88" t="str">
        <f>C3</f>
        <v>Antal
sökande</v>
      </c>
      <c r="F3" s="89"/>
      <c r="G3" s="84" t="s">
        <v>4</v>
      </c>
    </row>
    <row r="4" spans="2:7" ht="13.5" customHeight="1">
      <c r="B4" s="62"/>
      <c r="C4" s="90"/>
      <c r="D4" s="91"/>
      <c r="E4" s="90"/>
      <c r="F4" s="91"/>
      <c r="G4" s="92"/>
    </row>
    <row r="5" spans="2:7" ht="13.5" customHeight="1">
      <c r="B5" s="8" t="s">
        <v>129</v>
      </c>
      <c r="C5" s="9">
        <f>INDEX(Allt,MATCH(C2,Antagningsomgång,0),3)</f>
        <v>2858</v>
      </c>
      <c r="D5" s="48" t="str">
        <f>"("&amp;IF(C5=0,0,ROUND((C5/C8)*100,0))&amp;"%)"</f>
        <v>(100%)</v>
      </c>
      <c r="E5" s="9">
        <f>IF(E2="Ingen tidigare
jämförbar termin",0,INDEX(Allt,MATCH(E2,Antagningsomgång,0),3))</f>
        <v>2801</v>
      </c>
      <c r="F5" s="50" t="str">
        <f>"("&amp;IF(E5=0,0,ROUND((E5/E8)*100,0))&amp;"%)"</f>
        <v>(100%)</v>
      </c>
      <c r="G5" s="7" t="str">
        <f>IF(OR(C5=0,E5=0),"±"&amp;0,IF(SIGN(((C5-E5)/E5))=1,"+",IF(SIGN(((C5-E5)/E5))=0,"±",""))&amp;ROUND(((C5-E5)/E5)*100,0))&amp;"%"</f>
        <v>+2%</v>
      </c>
    </row>
    <row r="6" spans="2:7" ht="13.5" customHeight="1">
      <c r="B6" s="11" t="s">
        <v>9</v>
      </c>
      <c r="C6" s="9">
        <f>INDEX(Allt,MATCH(C2,Antagningsomgång,0),4)</f>
        <v>0</v>
      </c>
      <c r="D6" s="48" t="str">
        <f>"("&amp;IF(C6=0,0,ROUND((C6/C8)*100,0))&amp;"%)"</f>
        <v>(0%)</v>
      </c>
      <c r="E6" s="6">
        <f>IF(E2="Ingen tidigare
jämförbar termin",0,INDEX(Allt,MATCH(E2,Antagningsomgång,0),4))</f>
        <v>0</v>
      </c>
      <c r="F6" s="50" t="str">
        <f>"("&amp;IF(E6=0,0,ROUND((E6/E8)*100,0))&amp;"%)"</f>
        <v>(0%)</v>
      </c>
      <c r="G6" s="7" t="str">
        <f>IF(OR(C6=0,E6=0),"±"&amp;0,IF(SIGN(((C6-E6)/E6))=1,"+",IF(SIGN(((C6-E6)/E6))=0,"±",""))&amp;ROUND(((C6-E6)/E6)*100,0))&amp;"%"</f>
        <v>±0%</v>
      </c>
    </row>
    <row r="7" spans="2:7" ht="13.5" customHeight="1">
      <c r="B7" s="11" t="s">
        <v>10</v>
      </c>
      <c r="C7" s="9">
        <f>INDEX(Allt,MATCH(C2,Antagningsomgång,0),5)</f>
        <v>3</v>
      </c>
      <c r="D7" s="48" t="str">
        <f>"("&amp;IF(C7=0,0,ROUND((C7/C8)*100,0))&amp;"%)"</f>
        <v>(0%)</v>
      </c>
      <c r="E7" s="6">
        <f>IF(E2="Ingen tidigare
jämförbar termin",0,INDEX(Allt,MATCH(E2,Antagningsomgång,0),5))</f>
        <v>3</v>
      </c>
      <c r="F7" s="50" t="str">
        <f>"("&amp;IF(E7=0,0,ROUND((E7/E8)*100,0))&amp;"%)"</f>
        <v>(0%)</v>
      </c>
      <c r="G7" s="7" t="str">
        <f>IF(OR(C7=0,E7=0),"±"&amp;0,IF(SIGN(((C7-E7)/E7))=1,"+",IF(SIGN(((C7-E7)/E7))=0,"±",""))&amp;ROUND(((C7-E7)/E7)*100,0))&amp;"%"</f>
        <v>±0%</v>
      </c>
    </row>
    <row r="8" spans="2:7" s="16" customFormat="1" ht="19.5" customHeight="1">
      <c r="B8" s="12" t="s">
        <v>11</v>
      </c>
      <c r="C8" s="13">
        <f>SUM(C5:C7)</f>
        <v>2861</v>
      </c>
      <c r="D8" s="38" t="str">
        <f>"("&amp;IF(C8=0,0,ROUND((C8/C8)*100,0))&amp;"%)"</f>
        <v>(100%)</v>
      </c>
      <c r="E8" s="13">
        <f>SUM(E5:E7)</f>
        <v>2804</v>
      </c>
      <c r="F8" s="14" t="str">
        <f>"("&amp;IF(E8=0,0,ROUND((E8/E8)*100,0))&amp;"%)"</f>
        <v>(100%)</v>
      </c>
      <c r="G8" s="46" t="str">
        <f>IF(OR(C8=0,E8=0),"±"&amp;0,IF(SIGN(((C8-E8)/E8))=1,"+",IF(SIGN(((C8-E8)/E8))=0,"±",""))&amp;ROUND(((C8-E8)/E8)*100,0))&amp;"%"</f>
        <v>+2%</v>
      </c>
    </row>
    <row r="9" spans="2:7" s="16" customFormat="1" ht="24.75" customHeight="1">
      <c r="B9" s="85" t="s">
        <v>104</v>
      </c>
      <c r="C9" s="86"/>
      <c r="D9" s="86"/>
      <c r="E9" s="86"/>
      <c r="F9" s="86"/>
      <c r="G9" s="87"/>
    </row>
    <row r="10" spans="2:7" s="16" customFormat="1" ht="18" customHeight="1">
      <c r="B10" s="17"/>
      <c r="C10" s="18"/>
      <c r="D10" s="51"/>
      <c r="E10" s="18"/>
      <c r="F10" s="51"/>
      <c r="G10" s="20"/>
    </row>
    <row r="11" spans="2:7" ht="24.75" customHeight="1">
      <c r="B11" s="60" t="s">
        <v>48</v>
      </c>
      <c r="C11" s="63" t="str">
        <f>C2</f>
        <v>IKVT14</v>
      </c>
      <c r="D11" s="64"/>
      <c r="E11" s="65" t="str">
        <f>E2</f>
        <v>IKVT13</v>
      </c>
      <c r="F11" s="66"/>
      <c r="G11" s="66"/>
    </row>
    <row r="12" spans="2:10" ht="13.5" customHeight="1">
      <c r="B12" s="61"/>
      <c r="C12" s="88" t="str">
        <f>C3</f>
        <v>Antal
sökande</v>
      </c>
      <c r="D12" s="89"/>
      <c r="E12" s="88" t="str">
        <f>C3</f>
        <v>Antal
sökande</v>
      </c>
      <c r="F12" s="89"/>
      <c r="G12" s="84" t="str">
        <f>G3</f>
        <v>Förändring</v>
      </c>
      <c r="J12" s="23"/>
    </row>
    <row r="13" spans="2:10" ht="13.5" customHeight="1">
      <c r="B13" s="62"/>
      <c r="C13" s="90"/>
      <c r="D13" s="91"/>
      <c r="E13" s="90"/>
      <c r="F13" s="91"/>
      <c r="G13" s="92"/>
      <c r="J13" s="23"/>
    </row>
    <row r="14" spans="2:7" ht="13.5" customHeight="1">
      <c r="B14" s="11" t="s">
        <v>12</v>
      </c>
      <c r="C14" s="9">
        <f>INDEX(Allt,MATCH(C2,Antagningsomgång,0),6)</f>
        <v>643</v>
      </c>
      <c r="D14" s="50" t="str">
        <f>"("&amp;IF(C14=0,0,ROUND((C14/C16)*100,0))&amp;"%)"</f>
        <v>(50%)</v>
      </c>
      <c r="E14" s="9">
        <f>IF(E2="Ingen tidigare
jämförbar termin",0,INDEX(Allt,MATCH(E2,Antagningsomgång,0),6))</f>
        <v>483</v>
      </c>
      <c r="F14" s="50" t="str">
        <f>"("&amp;IF(E14=0,0,ROUND((E14/E16)*100,0))&amp;"%)"</f>
        <v>(48%)</v>
      </c>
      <c r="G14" s="7" t="str">
        <f>IF(OR(C14=0,E14=0),"±"&amp;0,IF(SIGN(((C14-E14)/E14))=1,"+",IF(SIGN(((C14-E14)/E14))=0,"±",""))&amp;ROUND(((C14-E14)/E14)*100,0))&amp;"%"</f>
        <v>+33%</v>
      </c>
    </row>
    <row r="15" spans="2:9" ht="13.5" customHeight="1">
      <c r="B15" s="11" t="s">
        <v>13</v>
      </c>
      <c r="C15" s="9">
        <f>INDEX(Allt,MATCH(C2,Antagningsomgång,0),7)</f>
        <v>644</v>
      </c>
      <c r="D15" s="50" t="str">
        <f>"("&amp;IF(C15=0,0,ROUND((C15/C16)*100,0))&amp;"%)"</f>
        <v>(50%)</v>
      </c>
      <c r="E15" s="6">
        <f>IF(E2="Ingen tidigare
jämförbar termin",0,INDEX(Allt,MATCH(E2,Antagningsomgång,0),7))</f>
        <v>520</v>
      </c>
      <c r="F15" s="50" t="str">
        <f>"("&amp;IF(E15=0,0,ROUND((E15/E16)*100,0))&amp;"%)"</f>
        <v>(52%)</v>
      </c>
      <c r="G15" s="7" t="str">
        <f>IF(OR(C15=0,E15=0),"±"&amp;0,IF(SIGN(((C15-E15)/E15))=1,"+",IF(SIGN(((C15-E15)/E15))=0,"±",""))&amp;ROUND(((C15-E15)/E15)*100,0))&amp;"%"</f>
        <v>+24%</v>
      </c>
      <c r="I15" s="21"/>
    </row>
    <row r="16" spans="2:7" s="16" customFormat="1" ht="19.5" customHeight="1">
      <c r="B16" s="12" t="s">
        <v>11</v>
      </c>
      <c r="C16" s="13">
        <f>SUM(C14:C15)</f>
        <v>1287</v>
      </c>
      <c r="D16" s="14" t="str">
        <f>"("&amp;IF(C16=0,0,ROUND((C16/C16)*100,0))&amp;"%)"</f>
        <v>(100%)</v>
      </c>
      <c r="E16" s="13">
        <f>SUM(E14:E15)</f>
        <v>1003</v>
      </c>
      <c r="F16" s="14" t="str">
        <f>"("&amp;IF(E16=0,0,ROUND((E16/E16)*100,0))&amp;"%)"</f>
        <v>(100%)</v>
      </c>
      <c r="G16" s="46" t="str">
        <f>IF(OR(C16=0,E16=0),"±"&amp;0,IF(SIGN(((C16-E16)/E16))=1,"+",IF(SIGN(((C16-E16)/E16))=0,"±",""))&amp;ROUND(((C16-E16)/E16)*100,0))&amp;"%"</f>
        <v>+28%</v>
      </c>
    </row>
    <row r="17" spans="2:7" s="16" customFormat="1" ht="24.75" customHeight="1">
      <c r="B17" s="85" t="s">
        <v>14</v>
      </c>
      <c r="C17" s="86"/>
      <c r="D17" s="86"/>
      <c r="E17" s="86"/>
      <c r="F17" s="86"/>
      <c r="G17" s="87"/>
    </row>
    <row r="18" spans="2:7" s="16" customFormat="1" ht="18" customHeight="1">
      <c r="B18" s="17"/>
      <c r="C18" s="18"/>
      <c r="D18" s="51"/>
      <c r="E18" s="18"/>
      <c r="F18" s="51"/>
      <c r="G18" s="20"/>
    </row>
    <row r="19" spans="2:33" ht="24.75" customHeight="1">
      <c r="B19" s="84" t="s">
        <v>49</v>
      </c>
      <c r="C19" s="63" t="str">
        <f>C2</f>
        <v>IKVT14</v>
      </c>
      <c r="D19" s="64"/>
      <c r="E19" s="65" t="str">
        <f>E2</f>
        <v>IKVT13</v>
      </c>
      <c r="F19" s="66"/>
      <c r="G19" s="66"/>
      <c r="M19" s="60" t="s">
        <v>50</v>
      </c>
      <c r="N19" s="82" t="str">
        <f>C2</f>
        <v>IKVT14</v>
      </c>
      <c r="O19" s="83"/>
      <c r="P19" s="83"/>
      <c r="Q19" s="63"/>
      <c r="R19" s="75" t="str">
        <f>E2</f>
        <v>IKVT13</v>
      </c>
      <c r="S19" s="78"/>
      <c r="T19" s="78"/>
      <c r="U19" s="78"/>
      <c r="V19" s="78"/>
      <c r="W19" s="79"/>
      <c r="Y19" s="60" t="s">
        <v>50</v>
      </c>
      <c r="Z19" s="82" t="str">
        <f>C2</f>
        <v>IKVT14</v>
      </c>
      <c r="AA19" s="83"/>
      <c r="AB19" s="83"/>
      <c r="AC19" s="63"/>
      <c r="AD19" s="75" t="str">
        <f>E2</f>
        <v>IKVT13</v>
      </c>
      <c r="AE19" s="78"/>
      <c r="AF19" s="78"/>
      <c r="AG19" s="79"/>
    </row>
    <row r="20" spans="2:33" ht="13.5" customHeight="1">
      <c r="B20" s="61"/>
      <c r="C20" s="88" t="str">
        <f>C3</f>
        <v>Antal
sökande</v>
      </c>
      <c r="D20" s="89"/>
      <c r="E20" s="88" t="str">
        <f>C3</f>
        <v>Antal
sökande</v>
      </c>
      <c r="F20" s="89"/>
      <c r="G20" s="84" t="str">
        <f>G3</f>
        <v>Förändring</v>
      </c>
      <c r="M20" s="80"/>
      <c r="N20" s="88" t="s">
        <v>51</v>
      </c>
      <c r="O20" s="89"/>
      <c r="P20" s="88" t="s">
        <v>52</v>
      </c>
      <c r="Q20" s="89"/>
      <c r="R20" s="88" t="str">
        <f>N20</f>
        <v>Antal sökande
kvinnor</v>
      </c>
      <c r="S20" s="97"/>
      <c r="T20" s="95" t="str">
        <f>G3</f>
        <v>Förändring</v>
      </c>
      <c r="U20" s="88" t="str">
        <f>P20</f>
        <v>Antal sökande
män</v>
      </c>
      <c r="V20" s="97"/>
      <c r="W20" s="95" t="str">
        <f>G3</f>
        <v>Förändring</v>
      </c>
      <c r="Y20" s="80"/>
      <c r="Z20" s="88" t="str">
        <f>N20</f>
        <v>Antal sökande
kvinnor</v>
      </c>
      <c r="AA20" s="89"/>
      <c r="AB20" s="88" t="str">
        <f>P20</f>
        <v>Antal sökande
män</v>
      </c>
      <c r="AC20" s="89"/>
      <c r="AD20" s="88" t="str">
        <f>N20</f>
        <v>Antal sökande
kvinnor</v>
      </c>
      <c r="AE20" s="97"/>
      <c r="AF20" s="88" t="str">
        <f>P20</f>
        <v>Antal sökande
män</v>
      </c>
      <c r="AG20" s="89"/>
    </row>
    <row r="21" spans="2:33" ht="13.5" customHeight="1">
      <c r="B21" s="62"/>
      <c r="C21" s="90"/>
      <c r="D21" s="91"/>
      <c r="E21" s="90"/>
      <c r="F21" s="91"/>
      <c r="G21" s="92"/>
      <c r="M21" s="81"/>
      <c r="N21" s="90"/>
      <c r="O21" s="91"/>
      <c r="P21" s="90"/>
      <c r="Q21" s="91"/>
      <c r="R21" s="90"/>
      <c r="S21" s="98"/>
      <c r="T21" s="96"/>
      <c r="U21" s="90"/>
      <c r="V21" s="98"/>
      <c r="W21" s="96"/>
      <c r="Y21" s="81"/>
      <c r="Z21" s="90"/>
      <c r="AA21" s="91"/>
      <c r="AB21" s="90"/>
      <c r="AC21" s="91"/>
      <c r="AD21" s="90"/>
      <c r="AE21" s="98"/>
      <c r="AF21" s="90"/>
      <c r="AG21" s="91"/>
    </row>
    <row r="22" spans="2:33" ht="13.5" customHeight="1">
      <c r="B22" s="11" t="s">
        <v>15</v>
      </c>
      <c r="C22" s="9">
        <f>INDEX(Allt,MATCH(C2,Antagningsomgång,0),8)</f>
        <v>361</v>
      </c>
      <c r="D22" s="50" t="str">
        <f>"("&amp;IF(C22=0,0,ROUND((C22/C25)*100,0))&amp;"%)"</f>
        <v>(28%)</v>
      </c>
      <c r="E22" s="9">
        <f>IF(E2="Ingen tidigare
jämförbar termin",0,INDEX(Allt,MATCH(E2,Antagningsomgång,0),8))</f>
        <v>233</v>
      </c>
      <c r="F22" s="50" t="str">
        <f>"("&amp;IF(E22=0,0,ROUND((E22/E25)*100,0))&amp;"%)"</f>
        <v>(23%)</v>
      </c>
      <c r="G22" s="7" t="str">
        <f>IF(OR(C22=0,E22=0),"±"&amp;0,IF(SIGN(((C22-E22)/E22))=1,"+",IF(SIGN(((C22-E22)/E22))=0,"±",""))&amp;ROUND(((C22-E22)/E22)*100,0))&amp;"%"</f>
        <v>+55%</v>
      </c>
      <c r="M22" s="11" t="s">
        <v>15</v>
      </c>
      <c r="N22" s="9">
        <f>INDEX(Allt,MATCH(C2,Antagningsomgång,0),11)</f>
        <v>180</v>
      </c>
      <c r="O22" s="50" t="str">
        <f>"("&amp;IF(N22=0,0,ROUND((N22/(SUM(N25,P25)))*100,0))&amp;"%)"</f>
        <v>(14%)</v>
      </c>
      <c r="P22" s="9">
        <f>INDEX(Allt,MATCH(C2,Antagningsomgång,0),14)</f>
        <v>181</v>
      </c>
      <c r="Q22" s="52" t="str">
        <f>"("&amp;IF(P22=0,0,ROUND((P22/(SUM(N25,P25)))*100,0))&amp;"%)"</f>
        <v>(14%)</v>
      </c>
      <c r="R22" s="9">
        <f>IF(E2="Ingen tidigare
jämförbar termin",0,INDEX(Allt,MATCH(E2,Antagningsomgång,0),11))</f>
        <v>120</v>
      </c>
      <c r="S22" s="29" t="str">
        <f>"("&amp;IF(R22=0,0,ROUND((R22/(SUM(R25,U25)))*100,0))&amp;"%)"</f>
        <v>(12%)</v>
      </c>
      <c r="T22" s="53" t="str">
        <f>IF(OR(N22=0,R22=0),"±"&amp;0,IF(SIGN(((N22-R22)/R22))=1,"+",IF(SIGN(((N22-R22)/R22))=0,"±",""))&amp;ROUND(((N22-R22)/R22)*100,0))&amp;"%"</f>
        <v>+50%</v>
      </c>
      <c r="U22" s="9">
        <f>IF(E2="Ingen tidigare
jämförbar termin",0,INDEX(Allt,MATCH(E2,Antagningsomgång,0),14))</f>
        <v>113</v>
      </c>
      <c r="V22" s="52" t="str">
        <f>"("&amp;IF(U22=0,0,ROUND((U22/(SUM(R25,U25)))*100,0))&amp;"%)"</f>
        <v>(11%)</v>
      </c>
      <c r="W22" s="53" t="str">
        <f>IF(OR(P22=0,U22=0),"±"&amp;0,IF(SIGN(((P22-U22)/U22))=1,"+",IF(SIGN(((P22-U22)/U22))=0,"±",""))&amp;ROUND(((P22-U22)/U22)*100,0))&amp;"%"</f>
        <v>+60%</v>
      </c>
      <c r="Y22" s="11" t="s">
        <v>15</v>
      </c>
      <c r="Z22" s="9">
        <f>INDEX(Allt,MATCH(C2,Antagningsomgång,0),11)</f>
        <v>180</v>
      </c>
      <c r="AA22" s="50" t="str">
        <f>"("&amp;IF(Z22=0,0,ROUND((Z22/(SUM(Z25,AB25)))*100,0))&amp;"%)"</f>
        <v>(14%)</v>
      </c>
      <c r="AB22" s="9">
        <f>INDEX(Allt,MATCH(C2,Antagningsomgång,0),14)</f>
        <v>181</v>
      </c>
      <c r="AC22" s="52" t="str">
        <f>"("&amp;IF(AB22=0,0,ROUND((AB22/(SUM(Z25,AB25)))*100,0))&amp;"%)"</f>
        <v>(14%)</v>
      </c>
      <c r="AD22" s="9">
        <f>IF(E2="Ingen tidigare
jämförbar termin",0,INDEX(Allt,MATCH(E2,Antagningsomgång,0),11))</f>
        <v>120</v>
      </c>
      <c r="AE22" s="29" t="str">
        <f>"("&amp;IF(AD22=0,0,ROUND((AD22/(SUM(AD25,AF25)))*100,0))&amp;"%)"</f>
        <v>(12%)</v>
      </c>
      <c r="AF22" s="9">
        <f>IF(E2="Ingen tidigare
jämförbar termin",0,INDEX(Allt,MATCH(E2,Antagningsomgång,0),14))</f>
        <v>113</v>
      </c>
      <c r="AG22" s="50" t="str">
        <f>"("&amp;IF(AF22=0,0,ROUND((AF22/(SUM(AD25,AF25)))*100,0))&amp;"%)"</f>
        <v>(11%)</v>
      </c>
    </row>
    <row r="23" spans="2:33" ht="13.5" customHeight="1">
      <c r="B23" s="11" t="s">
        <v>16</v>
      </c>
      <c r="C23" s="9">
        <f>INDEX(Allt,MATCH(C2,Antagningsomgång,0),9)</f>
        <v>580</v>
      </c>
      <c r="D23" s="50" t="str">
        <f>"("&amp;IF(C23=0,0,ROUND((C23/C25)*100,0))&amp;"%)"</f>
        <v>(45%)</v>
      </c>
      <c r="E23" s="6">
        <f>IF(E2="Ingen tidigare
jämförbar termin",0,INDEX(Allt,MATCH(E2,Antagningsomgång,0),9))</f>
        <v>505</v>
      </c>
      <c r="F23" s="50" t="str">
        <f>"("&amp;IF(E23=0,0,ROUND((E23/E25)*100,0))&amp;"%)"</f>
        <v>(50%)</v>
      </c>
      <c r="G23" s="7" t="str">
        <f>IF(OR(C23=0,E23=0),"±"&amp;0,IF(SIGN(((C23-E23)/E23))=1,"+",IF(SIGN(((C23-E23)/E23))=0,"±",""))&amp;ROUND(((C23-E23)/E23)*100,0))&amp;"%"</f>
        <v>+15%</v>
      </c>
      <c r="M23" s="11" t="s">
        <v>16</v>
      </c>
      <c r="N23" s="9">
        <f>INDEX(Allt,MATCH(C2,Antagningsomgång,0),12)</f>
        <v>291</v>
      </c>
      <c r="O23" s="50" t="str">
        <f>"("&amp;IF(N23=0,0,ROUND((N23/(SUM(N25,P25)))*100,0))&amp;"%)"</f>
        <v>(23%)</v>
      </c>
      <c r="P23" s="6">
        <f>INDEX(Allt,MATCH(C2,Antagningsomgång,0),15)</f>
        <v>289</v>
      </c>
      <c r="Q23" s="52" t="str">
        <f>"("&amp;IF(P23=0,0,ROUND((P23/(SUM(N25,P25)))*100,0))&amp;"%)"</f>
        <v>(22%)</v>
      </c>
      <c r="R23" s="9">
        <f>IF(E2="Ingen tidigare
jämförbar termin",0,INDEX(Allt,MATCH(E2,Antagningsomgång,0),12))</f>
        <v>227</v>
      </c>
      <c r="S23" s="29" t="str">
        <f>"("&amp;IF(R23=0,0,ROUND((R23/(SUM(R25,U25)))*100,0))&amp;"%)"</f>
        <v>(23%)</v>
      </c>
      <c r="T23" s="53" t="str">
        <f>IF(OR(N23=0,R23=0),"±"&amp;0,IF(SIGN(((N23-R23)/R23))=1,"+",IF(SIGN(((N23-R23)/R23))=0,"±",""))&amp;ROUND(((N23-R23)/R23)*100,0))&amp;"%"</f>
        <v>+28%</v>
      </c>
      <c r="U23" s="6">
        <f>IF(E2="Ingen tidigare
jämförbar termin",0,INDEX(Allt,MATCH(E2,Antagningsomgång,0),15))</f>
        <v>278</v>
      </c>
      <c r="V23" s="52" t="str">
        <f>"("&amp;IF(U23=0,0,ROUND((U23/(SUM(R25,U25)))*100,0))&amp;"%)"</f>
        <v>(28%)</v>
      </c>
      <c r="W23" s="53" t="str">
        <f>IF(OR(P23=0,U23=0),"±"&amp;0,IF(SIGN(((P23-U23)/U23))=1,"+",IF(SIGN(((P23-U23)/U23))=0,"±",""))&amp;ROUND(((P23-U23)/U23)*100,0))&amp;"%"</f>
        <v>+4%</v>
      </c>
      <c r="Y23" s="11" t="s">
        <v>16</v>
      </c>
      <c r="Z23" s="9">
        <f>INDEX(Allt,MATCH(C2,Antagningsomgång,0),12)</f>
        <v>291</v>
      </c>
      <c r="AA23" s="50" t="str">
        <f>"("&amp;IF(Z23=0,0,ROUND((Z23/(SUM(Z25,AB25)))*100,0))&amp;"%)"</f>
        <v>(23%)</v>
      </c>
      <c r="AB23" s="6">
        <f>INDEX(Allt,MATCH(C2,Antagningsomgång,0),15)</f>
        <v>289</v>
      </c>
      <c r="AC23" s="52" t="str">
        <f>"("&amp;IF(AB23=0,0,ROUND((AB23/(SUM(Z25,AB25)))*100,0))&amp;"%)"</f>
        <v>(22%)</v>
      </c>
      <c r="AD23" s="9">
        <f>IF(E2="Ingen tidigare
jämförbar termin",0,INDEX(Allt,MATCH(E2,Antagningsomgång,0),12))</f>
        <v>227</v>
      </c>
      <c r="AE23" s="29" t="str">
        <f>"("&amp;IF(AD23=0,0,ROUND((AD23/(SUM(AD25,AF25)))*100,0))&amp;"%)"</f>
        <v>(23%)</v>
      </c>
      <c r="AF23" s="6">
        <f>IF(E2="Ingen tidigare
jämförbar termin",0,INDEX(Allt,MATCH(E2,Antagningsomgång,0),15))</f>
        <v>278</v>
      </c>
      <c r="AG23" s="50" t="str">
        <f>"("&amp;IF(AF23=0,0,ROUND((AF23/(SUM(AD25,AF25)))*100,0))&amp;"%)"</f>
        <v>(28%)</v>
      </c>
    </row>
    <row r="24" spans="2:33" ht="13.5" customHeight="1">
      <c r="B24" s="11" t="s">
        <v>17</v>
      </c>
      <c r="C24" s="9">
        <f>INDEX(Allt,MATCH(C2,Antagningsomgång,0),10)</f>
        <v>346</v>
      </c>
      <c r="D24" s="50" t="str">
        <f>"("&amp;IF(C24=0,0,ROUND((C24/C25)*100,0))&amp;"%)"</f>
        <v>(27%)</v>
      </c>
      <c r="E24" s="6">
        <f>IF(E2="Ingen tidigare
jämförbar termin",0,INDEX(Allt,MATCH(E2,Antagningsomgång,0),10))</f>
        <v>265</v>
      </c>
      <c r="F24" s="50" t="str">
        <f>"("&amp;IF(E24=0,0,ROUND((E24/E25)*100,0))&amp;"%)"</f>
        <v>(26%)</v>
      </c>
      <c r="G24" s="7" t="str">
        <f>IF(OR(C24=0,E24=0),"±"&amp;0,IF(SIGN(((C24-E24)/E24))=1,"+",IF(SIGN(((C24-E24)/E24))=0,"±",""))&amp;ROUND(((C24-E24)/E24)*100,0))&amp;"%"</f>
        <v>+31%</v>
      </c>
      <c r="M24" s="11" t="s">
        <v>17</v>
      </c>
      <c r="N24" s="9">
        <f>INDEX(Allt,MATCH(C2,Antagningsomgång,0),13)</f>
        <v>172</v>
      </c>
      <c r="O24" s="50" t="str">
        <f>"("&amp;IF(N24=0,0,ROUND((N24/(SUM(N25,P25)))*100,0))&amp;"%)"</f>
        <v>(13%)</v>
      </c>
      <c r="P24" s="6">
        <f>INDEX(Allt,MATCH(C2,Antagningsomgång,0),16)</f>
        <v>174</v>
      </c>
      <c r="Q24" s="52" t="str">
        <f>"("&amp;IF(P24=0,0,ROUND((P24/(SUM(N25,P25)))*100,0))&amp;"%)"</f>
        <v>(14%)</v>
      </c>
      <c r="R24" s="9">
        <f>IF(E2="Ingen tidigare
jämförbar termin",0,INDEX(Allt,MATCH(E2,Antagningsomgång,0),13))</f>
        <v>136</v>
      </c>
      <c r="S24" s="29" t="str">
        <f>"("&amp;IF(R24=0,0,ROUND((R24/(SUM(R25,U25)))*100,0))&amp;"%)"</f>
        <v>(14%)</v>
      </c>
      <c r="T24" s="53" t="str">
        <f>IF(OR(N24=0,R24=0),"±"&amp;0,IF(SIGN(((N24-R24)/R24))=1,"+",IF(SIGN(((N24-R24)/R24))=0,"±",""))&amp;ROUND(((N24-R24)/R24)*100,0))&amp;"%"</f>
        <v>+26%</v>
      </c>
      <c r="U24" s="6">
        <f>IF(E2="Ingen tidigare
jämförbar termin",0,INDEX(Allt,MATCH(E2,Antagningsomgång,0),16))</f>
        <v>129</v>
      </c>
      <c r="V24" s="52" t="str">
        <f>"("&amp;IF(U24=0,0,ROUND((U24/(SUM(R25,U25)))*100,0))&amp;"%)"</f>
        <v>(13%)</v>
      </c>
      <c r="W24" s="53" t="str">
        <f>IF(OR(P24=0,U24=0),"±"&amp;0,IF(SIGN(((P24-U24)/U24))=1,"+",IF(SIGN(((P24-U24)/U24))=0,"±",""))&amp;ROUND(((P24-U24)/U24)*100,0))&amp;"%"</f>
        <v>+35%</v>
      </c>
      <c r="Y24" s="11" t="s">
        <v>17</v>
      </c>
      <c r="Z24" s="9">
        <f>INDEX(Allt,MATCH(C2,Antagningsomgång,0),13)</f>
        <v>172</v>
      </c>
      <c r="AA24" s="50" t="str">
        <f>"("&amp;IF(Z24=0,0,ROUND((Z24/(SUM(Z25,AB25)))*100,0))&amp;"%)"</f>
        <v>(13%)</v>
      </c>
      <c r="AB24" s="6">
        <f>INDEX(Allt,MATCH(C2,Antagningsomgång,0),16)</f>
        <v>174</v>
      </c>
      <c r="AC24" s="52" t="str">
        <f>"("&amp;IF(AB24=0,0,ROUND((AB24/(SUM(Z25,AB25)))*100,0))&amp;"%)"</f>
        <v>(14%)</v>
      </c>
      <c r="AD24" s="9">
        <f>IF(E2="Ingen tidigare
jämförbar termin",0,INDEX(Allt,MATCH(E2,Antagningsomgång,0),13))</f>
        <v>136</v>
      </c>
      <c r="AE24" s="29" t="str">
        <f>"("&amp;IF(AD24=0,0,ROUND((AD24/(SUM(AD25,AF25)))*100,0))&amp;"%)"</f>
        <v>(14%)</v>
      </c>
      <c r="AF24" s="6">
        <f>IF(E2="Ingen tidigare
jämförbar termin",0,INDEX(Allt,MATCH(E2,Antagningsomgång,0),16))</f>
        <v>129</v>
      </c>
      <c r="AG24" s="50" t="str">
        <f>"("&amp;IF(AF24=0,0,ROUND((AF24/(SUM(AD25,AF25)))*100,0))&amp;"%)"</f>
        <v>(13%)</v>
      </c>
    </row>
    <row r="25" spans="2:33" s="16" customFormat="1" ht="19.5" customHeight="1">
      <c r="B25" s="12" t="s">
        <v>11</v>
      </c>
      <c r="C25" s="13">
        <f>SUM(C22:C24)</f>
        <v>1287</v>
      </c>
      <c r="D25" s="14" t="str">
        <f>"("&amp;IF(C25=0,0,ROUND((C25/C25)*100,0))&amp;"%)"</f>
        <v>(100%)</v>
      </c>
      <c r="E25" s="13">
        <f>SUM(E22:E24)</f>
        <v>1003</v>
      </c>
      <c r="F25" s="14" t="str">
        <f>"("&amp;IF(E25=0,0,ROUND((E25/E25)*100,0))&amp;"%)"</f>
        <v>(100%)</v>
      </c>
      <c r="G25" s="46" t="str">
        <f>IF(OR(C25=0,E25=0),"±"&amp;0,IF(SIGN(((C25-E25)/E25))=1,"+",IF(SIGN(((C25-E25)/E25))=0,"±",""))&amp;ROUND(((C25-E25)/E25)*100,0))&amp;"%"</f>
        <v>+28%</v>
      </c>
      <c r="M25" s="12" t="s">
        <v>11</v>
      </c>
      <c r="N25" s="13">
        <f>SUM(N22:N24)</f>
        <v>643</v>
      </c>
      <c r="O25" s="14" t="str">
        <f>"("&amp;IF(N25=0,0,ROUND((N25/(SUM(N25,P25)))*100,0))&amp;"%)"</f>
        <v>(50%)</v>
      </c>
      <c r="P25" s="13">
        <f>SUM(P22:P24)</f>
        <v>644</v>
      </c>
      <c r="Q25" s="28" t="str">
        <f>"("&amp;IF(P25=0,0,ROUND((P25/(SUM(N25,P25)))*100,0))&amp;"%)"</f>
        <v>(50%)</v>
      </c>
      <c r="R25" s="13">
        <f>SUM(R22:R24)</f>
        <v>483</v>
      </c>
      <c r="S25" s="30" t="str">
        <f>"("&amp;IF(R25=0,0,ROUND((R25/(SUM(R25,U25)))*100,0))&amp;"%)"</f>
        <v>(48%)</v>
      </c>
      <c r="T25" s="32" t="str">
        <f>IF(OR(N25=0,R25=0),"±"&amp;0,IF(SIGN(((N25-R25)/R25))=1,"+",IF(SIGN(((N25-R25)/R25))=0,"±",""))&amp;ROUND(((N25-R25)/R25)*100,0))&amp;"%"</f>
        <v>+33%</v>
      </c>
      <c r="U25" s="13">
        <f>SUM(U22:U24)</f>
        <v>520</v>
      </c>
      <c r="V25" s="28" t="str">
        <f>"("&amp;IF(U25=0,0,ROUND((U25/(SUM(R25,U25)))*100,0))&amp;"%)"</f>
        <v>(52%)</v>
      </c>
      <c r="W25" s="32" t="str">
        <f>IF(OR(P25=0,U25=0),"±"&amp;0,IF(SIGN(((P25-U25)/U25))=1,"+",IF(SIGN(((P25-U25)/U25))=0,"±",""))&amp;ROUND(((P25-U25)/U25)*100,0))&amp;"%"</f>
        <v>+24%</v>
      </c>
      <c r="Y25" s="12" t="s">
        <v>11</v>
      </c>
      <c r="Z25" s="13">
        <f>SUM(Z22:Z24)</f>
        <v>643</v>
      </c>
      <c r="AA25" s="14" t="str">
        <f>"("&amp;IF(Z25=0,0,ROUND((Z25/(SUM(Z25,AB25)))*100,0))&amp;"%)"</f>
        <v>(50%)</v>
      </c>
      <c r="AB25" s="13">
        <f>SUM(AB22:AB24)</f>
        <v>644</v>
      </c>
      <c r="AC25" s="28" t="str">
        <f>"("&amp;IF(AB25=0,0,ROUND((AB25/(SUM(Z25,AB25)))*100,0))&amp;"%)"</f>
        <v>(50%)</v>
      </c>
      <c r="AD25" s="13">
        <f>SUM(AD22:AD24)</f>
        <v>483</v>
      </c>
      <c r="AE25" s="30" t="str">
        <f>"("&amp;IF(AD25=0,0,ROUND((AD25/(SUM(AD25,AF25)))*100,0))&amp;"%)"</f>
        <v>(48%)</v>
      </c>
      <c r="AF25" s="13">
        <f>SUM(AF22:AF24)</f>
        <v>520</v>
      </c>
      <c r="AG25" s="14" t="str">
        <f>"("&amp;IF(AF25=0,0,ROUND((AF25/(SUM(AD25,AF25)))*100,0))&amp;"%)"</f>
        <v>(52%)</v>
      </c>
    </row>
    <row r="26" spans="2:33" s="16" customFormat="1" ht="24.75" customHeight="1">
      <c r="B26" s="85" t="s">
        <v>18</v>
      </c>
      <c r="C26" s="86"/>
      <c r="D26" s="86"/>
      <c r="E26" s="86"/>
      <c r="F26" s="86"/>
      <c r="G26" s="87"/>
      <c r="M26" s="85" t="s">
        <v>18</v>
      </c>
      <c r="N26" s="86"/>
      <c r="O26" s="86"/>
      <c r="P26" s="86"/>
      <c r="Q26" s="86"/>
      <c r="R26" s="86"/>
      <c r="S26" s="86"/>
      <c r="T26" s="86"/>
      <c r="U26" s="86"/>
      <c r="V26" s="86"/>
      <c r="W26" s="87"/>
      <c r="Y26" s="85" t="str">
        <f>M26</f>
        <v>Ålder vid anmälningstillfället. Tabellen inkluderar enbart sökande med svenskt personnummer.</v>
      </c>
      <c r="Z26" s="86"/>
      <c r="AA26" s="86"/>
      <c r="AB26" s="86"/>
      <c r="AC26" s="86"/>
      <c r="AD26" s="86"/>
      <c r="AE26" s="86"/>
      <c r="AF26" s="86"/>
      <c r="AG26" s="87"/>
    </row>
    <row r="27" spans="2:7" s="16" customFormat="1" ht="18" customHeight="1">
      <c r="B27" s="54"/>
      <c r="C27" s="54"/>
      <c r="D27" s="54"/>
      <c r="E27" s="54"/>
      <c r="F27" s="54"/>
      <c r="G27" s="54"/>
    </row>
    <row r="28" spans="2:7" ht="24.75" customHeight="1">
      <c r="B28" s="60" t="s">
        <v>19</v>
      </c>
      <c r="C28" s="73" t="str">
        <f>C2</f>
        <v>IKVT14</v>
      </c>
      <c r="D28" s="74"/>
      <c r="E28" s="75" t="str">
        <f>E2</f>
        <v>IKVT13</v>
      </c>
      <c r="F28" s="93"/>
      <c r="G28" s="94"/>
    </row>
    <row r="29" spans="2:7" ht="13.5" customHeight="1">
      <c r="B29" s="61"/>
      <c r="C29" s="88" t="str">
        <f>C3</f>
        <v>Antal
sökande</v>
      </c>
      <c r="D29" s="89"/>
      <c r="E29" s="88" t="str">
        <f>C3</f>
        <v>Antal
sökande</v>
      </c>
      <c r="F29" s="89"/>
      <c r="G29" s="84" t="str">
        <f>G3</f>
        <v>Förändring</v>
      </c>
    </row>
    <row r="30" spans="2:7" ht="13.5" customHeight="1">
      <c r="B30" s="62"/>
      <c r="C30" s="90"/>
      <c r="D30" s="91"/>
      <c r="E30" s="90"/>
      <c r="F30" s="91"/>
      <c r="G30" s="92"/>
    </row>
    <row r="31" spans="2:7" ht="13.5" customHeight="1">
      <c r="B31" s="11" t="s">
        <v>21</v>
      </c>
      <c r="C31" s="9">
        <f>INDEX(Allt,MATCH(C2,Antagningsomgång,0),17)</f>
        <v>1287</v>
      </c>
      <c r="D31" s="50" t="str">
        <f>"("&amp;IF(C31=0,0,ROUND((C31/C33)*100,0))&amp;"%)"</f>
        <v>(45%)</v>
      </c>
      <c r="E31" s="9">
        <f>IF(E2="Ingen tidigare
jämförbar termin",0,INDEX(Allt,MATCH(E2,Antagningsomgång,0),17))</f>
        <v>1003</v>
      </c>
      <c r="F31" s="50" t="str">
        <f>"("&amp;IF(E31=0,0,ROUND((E31/E33)*100,0))&amp;"%)"</f>
        <v>(36%)</v>
      </c>
      <c r="G31" s="7" t="str">
        <f>IF(OR(C31=0,E31=0),"±"&amp;0,IF(SIGN(((C31-E31)/E31))=1,"+",IF(SIGN(((C31-E31)/E31))=0,"±",""))&amp;ROUND(((C31-E31)/E31)*100,0))&amp;"%"</f>
        <v>+28%</v>
      </c>
    </row>
    <row r="32" spans="2:7" ht="13.5" customHeight="1">
      <c r="B32" s="11" t="s">
        <v>22</v>
      </c>
      <c r="C32" s="9">
        <f>INDEX(Allt,MATCH(C2,Antagningsomgång,0),18)</f>
        <v>1574</v>
      </c>
      <c r="D32" s="50" t="str">
        <f>"("&amp;IF(C32=0,0,ROUND((C32/C33)*100,0))&amp;"%)"</f>
        <v>(55%)</v>
      </c>
      <c r="E32" s="6">
        <f>IF(E2="Ingen tidigare
jämförbar termin",0,INDEX(Allt,MATCH(E2,Antagningsomgång,0),18))</f>
        <v>1801</v>
      </c>
      <c r="F32" s="50" t="str">
        <f>"("&amp;IF(E32=0,0,ROUND((E32/E33)*100,0))&amp;"%)"</f>
        <v>(64%)</v>
      </c>
      <c r="G32" s="7" t="str">
        <f>IF(OR(C32=0,E32=0),"±"&amp;0,IF(SIGN(((C32-E32)/E32))=1,"+",IF(SIGN(((C32-E32)/E32))=0,"±",""))&amp;ROUND(((C32-E32)/E32)*100,0))&amp;"%"</f>
        <v>-13%</v>
      </c>
    </row>
    <row r="33" spans="2:7" s="16" customFormat="1" ht="19.5" customHeight="1">
      <c r="B33" s="12" t="s">
        <v>11</v>
      </c>
      <c r="C33" s="13">
        <f>SUM(C31:C32)</f>
        <v>2861</v>
      </c>
      <c r="D33" s="14" t="str">
        <f>"("&amp;IF(C33=0,0,ROUND((C33/C33)*100,0))&amp;"%)"</f>
        <v>(100%)</v>
      </c>
      <c r="E33" s="13">
        <f>SUM(E31:E32)</f>
        <v>2804</v>
      </c>
      <c r="F33" s="14" t="str">
        <f>"("&amp;IF(E33=0,0,ROUND((E33/E33)*100,0))&amp;"%)"</f>
        <v>(100%)</v>
      </c>
      <c r="G33" s="46" t="str">
        <f>IF(OR(C33=0,E33=0),"±"&amp;0,IF(SIGN(((C33-E33)/E33))=1,"+",IF(SIGN(((C33-E33)/E33))=0,"±",""))&amp;ROUND(((C33-E33)/E33)*100,0))&amp;"%"</f>
        <v>+2%</v>
      </c>
    </row>
    <row r="34" ht="18" customHeight="1"/>
    <row r="35" spans="2:7" ht="24.75" customHeight="1">
      <c r="B35" s="60" t="s">
        <v>32</v>
      </c>
      <c r="C35" s="63" t="str">
        <f>C2</f>
        <v>IKVT14</v>
      </c>
      <c r="D35" s="64"/>
      <c r="E35" s="65" t="str">
        <f>E2</f>
        <v>IKVT13</v>
      </c>
      <c r="F35" s="66"/>
      <c r="G35" s="66"/>
    </row>
    <row r="36" spans="2:7" ht="13.5" customHeight="1">
      <c r="B36" s="61"/>
      <c r="C36" s="88" t="str">
        <f>C3</f>
        <v>Antal
sökande</v>
      </c>
      <c r="D36" s="89"/>
      <c r="E36" s="88" t="str">
        <f>C3</f>
        <v>Antal
sökande</v>
      </c>
      <c r="F36" s="89"/>
      <c r="G36" s="84" t="str">
        <f>G3</f>
        <v>Förändring</v>
      </c>
    </row>
    <row r="37" spans="2:7" ht="13.5" customHeight="1">
      <c r="B37" s="62"/>
      <c r="C37" s="90"/>
      <c r="D37" s="91"/>
      <c r="E37" s="90"/>
      <c r="F37" s="91"/>
      <c r="G37" s="92"/>
    </row>
    <row r="38" spans="2:7" ht="13.5" customHeight="1">
      <c r="B38" s="8" t="s">
        <v>29</v>
      </c>
      <c r="C38" s="9">
        <f>INDEX(Allt,MATCH(C2,Antagningsomgång,0),19)</f>
        <v>107</v>
      </c>
      <c r="D38" s="50" t="str">
        <f>"("&amp;IF(C38=0,0,ROUND((C38/C41)*100,0))&amp;"%)"</f>
        <v>(4%)</v>
      </c>
      <c r="E38" s="9">
        <f>IF(E2="Ingen tidigare
jämförbar termin",0,INDEX(Allt,MATCH(E2,Antagningsomgång,0),19))</f>
        <v>0</v>
      </c>
      <c r="F38" s="50" t="str">
        <f>"("&amp;IF(E38=0,0,ROUND((E38/E41)*100,0))&amp;"%)"</f>
        <v>(0%)</v>
      </c>
      <c r="G38" s="7" t="str">
        <f>IF(OR(C38=0,E38=0),"±"&amp;0,IF(SIGN(((C38-E38)/E38))=1,"+",IF(SIGN(((C38-E38)/E38))=0,"±",""))&amp;ROUND(((C38-E38)/E38)*100,0))&amp;"%"</f>
        <v>±0%</v>
      </c>
    </row>
    <row r="39" spans="2:7" ht="13.5" customHeight="1">
      <c r="B39" s="11" t="s">
        <v>30</v>
      </c>
      <c r="C39" s="6">
        <f>INDEX(Allt,MATCH(C2,Antagningsomgång,0),20)</f>
        <v>2625</v>
      </c>
      <c r="D39" s="50" t="str">
        <f>"("&amp;IF(C39=0,0,ROUND((C39/C41)*100,0))&amp;"%)"</f>
        <v>(92%)</v>
      </c>
      <c r="E39" s="6">
        <f>IF(E2="Ingen tidigare
jämförbar termin",0,INDEX(Allt,MATCH(E2,Antagningsomgång,0),20))</f>
        <v>2804</v>
      </c>
      <c r="F39" s="50" t="str">
        <f>"("&amp;IF(E39=0,0,ROUND((E39/E41)*100,0))&amp;"%)"</f>
        <v>(100%)</v>
      </c>
      <c r="G39" s="7" t="str">
        <f>IF(OR(C39=0,E39=0),"±"&amp;0,IF(SIGN(((C39-E39)/E39))=1,"+",IF(SIGN(((C39-E39)/E39))=0,"±",""))&amp;ROUND(((C39-E39)/E39)*100,0))&amp;"%"</f>
        <v>-6%</v>
      </c>
    </row>
    <row r="40" spans="2:7" ht="13.5" customHeight="1">
      <c r="B40" s="11" t="s">
        <v>31</v>
      </c>
      <c r="C40" s="6">
        <f>INDEX(Allt,MATCH(C2,Antagningsomgång,0),21)</f>
        <v>129</v>
      </c>
      <c r="D40" s="50" t="str">
        <f>"("&amp;IF(C40=0,0,ROUND((C40/C41)*100,0))&amp;"%)"</f>
        <v>(5%)</v>
      </c>
      <c r="E40" s="6">
        <f>IF(E2="Ingen tidigare
jämförbar termin",0,INDEX(Allt,MATCH(E2,Antagningsomgång,0),21))</f>
        <v>0</v>
      </c>
      <c r="F40" s="50" t="str">
        <f>"("&amp;IF(E40=0,0,ROUND((E40/E41)*100,0))&amp;"%)"</f>
        <v>(0%)</v>
      </c>
      <c r="G40" s="7" t="str">
        <f>IF(OR(C40=0,E40=0),"±"&amp;0,IF(SIGN(((C40-E40)/E40))=1,"+",IF(SIGN(((C40-E40)/E40))=0,"±",""))&amp;ROUND(((C40-E40)/E40)*100,0))&amp;"%"</f>
        <v>±0%</v>
      </c>
    </row>
    <row r="41" spans="2:12" s="16" customFormat="1" ht="19.5" customHeight="1">
      <c r="B41" s="12" t="s">
        <v>11</v>
      </c>
      <c r="C41" s="13">
        <f>SUM(C38:C40)</f>
        <v>2861</v>
      </c>
      <c r="D41" s="14" t="str">
        <f>"("&amp;IF(C41=0,0,ROUND((C41/C41)*100,0))&amp;"%)"</f>
        <v>(100%)</v>
      </c>
      <c r="E41" s="13">
        <f>SUM(E38:E40)</f>
        <v>2804</v>
      </c>
      <c r="F41" s="14" t="str">
        <f>"("&amp;IF(E41=0,0,ROUND((E41/E41)*100,0))&amp;"%)"</f>
        <v>(100%)</v>
      </c>
      <c r="G41" s="46" t="str">
        <f>IF(OR(C41=0,E41=0),"±"&amp;0,IF(SIGN(((C41-E41)/E41))=1,"+",IF(SIGN(((C41-E41)/E41))=0,"±",""))&amp;ROUND(((C41-E41)/E41)*100,0))&amp;"%"</f>
        <v>+2%</v>
      </c>
      <c r="I41" s="3"/>
      <c r="J41" s="3"/>
      <c r="K41" s="3"/>
      <c r="L41" s="3"/>
    </row>
    <row r="42" ht="18" customHeight="1"/>
    <row r="43" spans="9:12" ht="24.75" customHeight="1">
      <c r="I43" s="1" t="s">
        <v>3</v>
      </c>
      <c r="J43" s="4" t="str">
        <f>C2</f>
        <v>IKVT14</v>
      </c>
      <c r="K43" s="4" t="str">
        <f>IF(E2="Ingen tidigare
jämförbar termin","I/U",E2)</f>
        <v>IKVT13</v>
      </c>
      <c r="L43" s="2" t="str">
        <f>G3</f>
        <v>Förändring</v>
      </c>
    </row>
    <row r="44" spans="9:12" ht="13.5" customHeight="1">
      <c r="I44" s="11" t="s">
        <v>6</v>
      </c>
      <c r="J44" s="6">
        <f>INDEX(Allt,MATCH(C2,Antagningsomgång,0),22)</f>
        <v>419</v>
      </c>
      <c r="K44" s="6">
        <f>INDEX(Allt,MATCH(K43,Antagningsomgång,0),22)</f>
        <v>400</v>
      </c>
      <c r="L44" s="7" t="str">
        <f>IF(OR(J44=0,K44=0),"±"&amp;0,IF(SIGN(((J44-K44)/K44))=1,"+",IF(SIGN(((J44-K44)/K44))=0,"±",""))&amp;ROUND(((J44-K44)/K44)*100,0))&amp;"%"</f>
        <v>+5%</v>
      </c>
    </row>
    <row r="45" spans="9:12" ht="13.5" customHeight="1">
      <c r="I45" s="11" t="s">
        <v>7</v>
      </c>
      <c r="J45" s="6">
        <f>INDEX(Allt,MATCH(C2,Antagningsomgång,0),23)</f>
        <v>2</v>
      </c>
      <c r="K45" s="6">
        <f>INDEX(Allt,MATCH(K43,Antagningsomgång,0),23)</f>
        <v>0</v>
      </c>
      <c r="L45" s="7" t="str">
        <f>IF(OR(J45=0,K45=0),"±"&amp;0,IF(SIGN(((J45-K45)/K45))=1,"+",IF(SIGN(((J45-K45)/K45))=0,"±",""))&amp;ROUND(((J45-K45)/K45)*100,0))&amp;"%"</f>
        <v>±0%</v>
      </c>
    </row>
    <row r="46" spans="9:12" ht="19.5" customHeight="1">
      <c r="I46" s="12" t="s">
        <v>11</v>
      </c>
      <c r="J46" s="36">
        <f>SUM(J44:J45)</f>
        <v>421</v>
      </c>
      <c r="K46" s="36">
        <f>SUM(K44:K45)</f>
        <v>400</v>
      </c>
      <c r="L46" s="35" t="str">
        <f>IF(OR(J46=0,K46=0),"±"&amp;0,IF(SIGN(((J46-K46)/K46))=1,"+",IF(SIGN(((J46-K46)/K46))=0,"±",""))&amp;ROUND(((J46-K46)/K46)*100,0))&amp;"%"</f>
        <v>+5%</v>
      </c>
    </row>
    <row r="47" spans="9:14" s="16" customFormat="1" ht="24.75" customHeight="1">
      <c r="I47" s="85" t="s">
        <v>105</v>
      </c>
      <c r="J47" s="86"/>
      <c r="K47" s="86"/>
      <c r="L47" s="87"/>
      <c r="M47" s="49"/>
      <c r="N47" s="49"/>
    </row>
  </sheetData>
  <sheetProtection/>
  <mergeCells count="52">
    <mergeCell ref="B2:B4"/>
    <mergeCell ref="C2:D2"/>
    <mergeCell ref="E2:G2"/>
    <mergeCell ref="C3:D4"/>
    <mergeCell ref="E3:F4"/>
    <mergeCell ref="G3:G4"/>
    <mergeCell ref="B9:G9"/>
    <mergeCell ref="B11:B13"/>
    <mergeCell ref="C11:D11"/>
    <mergeCell ref="E11:G11"/>
    <mergeCell ref="C12:D13"/>
    <mergeCell ref="E12:F13"/>
    <mergeCell ref="G12:G13"/>
    <mergeCell ref="B17:G17"/>
    <mergeCell ref="B19:B21"/>
    <mergeCell ref="C19:D19"/>
    <mergeCell ref="E19:G19"/>
    <mergeCell ref="M19:M21"/>
    <mergeCell ref="N19:Q19"/>
    <mergeCell ref="R19:W19"/>
    <mergeCell ref="Y19:Y21"/>
    <mergeCell ref="Z19:AC19"/>
    <mergeCell ref="AD19:AG19"/>
    <mergeCell ref="C20:D21"/>
    <mergeCell ref="E20:F21"/>
    <mergeCell ref="G20:G21"/>
    <mergeCell ref="N20:O21"/>
    <mergeCell ref="P20:Q21"/>
    <mergeCell ref="R20:S21"/>
    <mergeCell ref="T20:T21"/>
    <mergeCell ref="U20:V21"/>
    <mergeCell ref="W20:W21"/>
    <mergeCell ref="Z20:AA21"/>
    <mergeCell ref="AB20:AC21"/>
    <mergeCell ref="AD20:AE21"/>
    <mergeCell ref="AF20:AG21"/>
    <mergeCell ref="B26:G26"/>
    <mergeCell ref="M26:W26"/>
    <mergeCell ref="Y26:AG26"/>
    <mergeCell ref="B28:B30"/>
    <mergeCell ref="C28:D28"/>
    <mergeCell ref="E28:G28"/>
    <mergeCell ref="C29:D30"/>
    <mergeCell ref="E29:F30"/>
    <mergeCell ref="G29:G30"/>
    <mergeCell ref="I47:L47"/>
    <mergeCell ref="B35:B37"/>
    <mergeCell ref="C35:D35"/>
    <mergeCell ref="E35:G35"/>
    <mergeCell ref="C36:D37"/>
    <mergeCell ref="E36:F37"/>
    <mergeCell ref="G36:G3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krilj</dc:creator>
  <cp:keywords/>
  <dc:description/>
  <cp:lastModifiedBy>Åke Lernefalk</cp:lastModifiedBy>
  <cp:lastPrinted>2015-09-07T09:38:32Z</cp:lastPrinted>
  <dcterms:created xsi:type="dcterms:W3CDTF">2008-09-12T09:40:58Z</dcterms:created>
  <dcterms:modified xsi:type="dcterms:W3CDTF">2015-09-07T09:49:48Z</dcterms:modified>
  <cp:category/>
  <cp:version/>
  <cp:contentType/>
  <cp:contentStatus/>
</cp:coreProperties>
</file>