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01\redirectedfolders$\hbs\Desktop\"/>
    </mc:Choice>
  </mc:AlternateContent>
  <bookViews>
    <workbookView xWindow="0" yWindow="0" windowWidth="28800" windowHeight="12140"/>
  </bookViews>
  <sheets>
    <sheet name="308" sheetId="2" r:id="rId1"/>
    <sheet name="208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2" l="1"/>
  <c r="R4" i="2"/>
  <c r="P4" i="2"/>
  <c r="O4" i="2"/>
  <c r="M4" i="2"/>
  <c r="L4" i="2"/>
  <c r="J4" i="2"/>
  <c r="I4" i="2"/>
  <c r="J5" i="2" l="1"/>
  <c r="M5" i="2" s="1"/>
  <c r="P5" i="2" s="1"/>
  <c r="S5" i="2" s="1"/>
  <c r="I5" i="2"/>
  <c r="L5" i="2" s="1"/>
  <c r="O5" i="2" s="1"/>
  <c r="R5" i="2" s="1"/>
  <c r="M14" i="2"/>
  <c r="P14" i="2" s="1"/>
  <c r="S14" i="2" s="1"/>
  <c r="L14" i="2"/>
  <c r="O14" i="2" s="1"/>
  <c r="R14" i="2" s="1"/>
  <c r="J15" i="2"/>
  <c r="M15" i="2" s="1"/>
  <c r="P15" i="2" s="1"/>
  <c r="S15" i="2" s="1"/>
  <c r="I15" i="2"/>
  <c r="L15" i="2" s="1"/>
  <c r="O15" i="2" s="1"/>
  <c r="R15" i="2" s="1"/>
  <c r="J14" i="2"/>
  <c r="I14" i="2"/>
  <c r="J13" i="2"/>
  <c r="M13" i="2" s="1"/>
  <c r="P13" i="2" s="1"/>
  <c r="S13" i="2" s="1"/>
  <c r="I13" i="2"/>
  <c r="L13" i="2" s="1"/>
  <c r="O13" i="2" s="1"/>
  <c r="R13" i="2" s="1"/>
  <c r="J12" i="2"/>
  <c r="M12" i="2" s="1"/>
  <c r="P12" i="2" s="1"/>
  <c r="S12" i="2" s="1"/>
  <c r="I12" i="2"/>
  <c r="L12" i="2" s="1"/>
  <c r="O12" i="2" s="1"/>
  <c r="R12" i="2" s="1"/>
  <c r="M11" i="2"/>
  <c r="P11" i="2" s="1"/>
  <c r="S11" i="2" s="1"/>
  <c r="L11" i="2"/>
  <c r="O11" i="2" s="1"/>
  <c r="R11" i="2" s="1"/>
  <c r="J11" i="2"/>
  <c r="I11" i="2"/>
  <c r="J9" i="2"/>
  <c r="M9" i="2" s="1"/>
  <c r="P9" i="2" s="1"/>
  <c r="S9" i="2" s="1"/>
  <c r="I9" i="2"/>
  <c r="L9" i="2" s="1"/>
  <c r="O9" i="2" s="1"/>
  <c r="R9" i="2" s="1"/>
  <c r="J7" i="2"/>
  <c r="J8" i="2" s="1"/>
  <c r="I7" i="2"/>
  <c r="I8" i="2" s="1"/>
  <c r="S10" i="2"/>
  <c r="R10" i="2"/>
  <c r="P10" i="2"/>
  <c r="O10" i="2"/>
  <c r="M10" i="2"/>
  <c r="L10" i="2"/>
  <c r="J10" i="2"/>
  <c r="I10" i="2"/>
  <c r="G10" i="2"/>
  <c r="G18" i="2" s="1"/>
  <c r="F10" i="2"/>
  <c r="F18" i="2" s="1"/>
  <c r="G8" i="2"/>
  <c r="F8" i="2"/>
  <c r="R18" i="2" l="1"/>
  <c r="L18" i="2"/>
  <c r="I18" i="2"/>
  <c r="S18" i="2"/>
  <c r="M18" i="2"/>
  <c r="M7" i="2"/>
  <c r="M8" i="2" s="1"/>
  <c r="M17" i="2" s="1"/>
  <c r="M19" i="2" s="1"/>
  <c r="F17" i="2"/>
  <c r="L7" i="2"/>
  <c r="J17" i="2"/>
  <c r="O18" i="2"/>
  <c r="G17" i="2"/>
  <c r="G19" i="2" s="1"/>
  <c r="J18" i="2"/>
  <c r="P18" i="2"/>
  <c r="I17" i="2"/>
  <c r="W10" i="1"/>
  <c r="W18" i="1" s="1"/>
  <c r="V10" i="1"/>
  <c r="V18" i="1" s="1"/>
  <c r="W8" i="1"/>
  <c r="V8" i="1"/>
  <c r="S8" i="1"/>
  <c r="R8" i="1"/>
  <c r="O8" i="1"/>
  <c r="N8" i="1"/>
  <c r="K8" i="1"/>
  <c r="J8" i="1"/>
  <c r="G8" i="1"/>
  <c r="G17" i="1" s="1"/>
  <c r="G19" i="1" s="1"/>
  <c r="G20" i="1" s="1"/>
  <c r="G22" i="1" s="1"/>
  <c r="F8" i="1"/>
  <c r="S10" i="1"/>
  <c r="S17" i="1" s="1"/>
  <c r="R10" i="1"/>
  <c r="F18" i="1"/>
  <c r="O10" i="1"/>
  <c r="N10" i="1"/>
  <c r="N18" i="1" s="1"/>
  <c r="K10" i="1"/>
  <c r="K18" i="1" s="1"/>
  <c r="J10" i="1"/>
  <c r="J18" i="1" s="1"/>
  <c r="G10" i="1"/>
  <c r="G18" i="1" s="1"/>
  <c r="F10" i="1"/>
  <c r="S19" i="1" l="1"/>
  <c r="F17" i="1"/>
  <c r="F19" i="1" s="1"/>
  <c r="F20" i="1" s="1"/>
  <c r="F22" i="1" s="1"/>
  <c r="H22" i="1" s="1"/>
  <c r="V17" i="1"/>
  <c r="F19" i="2"/>
  <c r="H19" i="2" s="1"/>
  <c r="I19" i="2"/>
  <c r="I20" i="2" s="1"/>
  <c r="I22" i="2" s="1"/>
  <c r="P7" i="2"/>
  <c r="L8" i="2"/>
  <c r="L17" i="2" s="1"/>
  <c r="L19" i="2" s="1"/>
  <c r="L20" i="2" s="1"/>
  <c r="L21" i="2" s="1"/>
  <c r="O7" i="2"/>
  <c r="J19" i="2"/>
  <c r="G20" i="2"/>
  <c r="M20" i="2"/>
  <c r="V19" i="1"/>
  <c r="V20" i="1" s="1"/>
  <c r="V22" i="1" s="1"/>
  <c r="R17" i="1"/>
  <c r="W17" i="1"/>
  <c r="W19" i="1" s="1"/>
  <c r="O17" i="1"/>
  <c r="O19" i="1" s="1"/>
  <c r="N17" i="1"/>
  <c r="J17" i="1"/>
  <c r="K17" i="1"/>
  <c r="S18" i="1"/>
  <c r="R18" i="1"/>
  <c r="G21" i="1"/>
  <c r="O18" i="1"/>
  <c r="H19" i="1" l="1"/>
  <c r="H20" i="1"/>
  <c r="P8" i="2"/>
  <c r="P17" i="2" s="1"/>
  <c r="P19" i="2" s="1"/>
  <c r="P20" i="2" s="1"/>
  <c r="P21" i="2" s="1"/>
  <c r="S7" i="2"/>
  <c r="S8" i="2" s="1"/>
  <c r="S17" i="2" s="1"/>
  <c r="S19" i="2" s="1"/>
  <c r="S20" i="2" s="1"/>
  <c r="S21" i="2" s="1"/>
  <c r="T21" i="2" s="1"/>
  <c r="S20" i="1"/>
  <c r="S21" i="1" s="1"/>
  <c r="R19" i="1"/>
  <c r="T19" i="1" s="1"/>
  <c r="F20" i="2"/>
  <c r="O8" i="2"/>
  <c r="O17" i="2" s="1"/>
  <c r="O19" i="2" s="1"/>
  <c r="O20" i="2" s="1"/>
  <c r="O22" i="2" s="1"/>
  <c r="R7" i="2"/>
  <c r="R8" i="2" s="1"/>
  <c r="R17" i="2" s="1"/>
  <c r="R19" i="2" s="1"/>
  <c r="R20" i="2" s="1"/>
  <c r="R22" i="2" s="1"/>
  <c r="K19" i="2"/>
  <c r="R21" i="2"/>
  <c r="I21" i="2"/>
  <c r="N19" i="2"/>
  <c r="L22" i="2"/>
  <c r="J20" i="2"/>
  <c r="K20" i="2" s="1"/>
  <c r="N20" i="2"/>
  <c r="M22" i="2"/>
  <c r="M21" i="2"/>
  <c r="N21" i="2" s="1"/>
  <c r="T20" i="2"/>
  <c r="G21" i="2"/>
  <c r="G22" i="2"/>
  <c r="H20" i="2"/>
  <c r="V21" i="1"/>
  <c r="X19" i="1"/>
  <c r="W20" i="1"/>
  <c r="S22" i="1"/>
  <c r="N19" i="1"/>
  <c r="N20" i="1" s="1"/>
  <c r="J19" i="1"/>
  <c r="J20" i="1" s="1"/>
  <c r="K19" i="1"/>
  <c r="F21" i="1"/>
  <c r="H21" i="1" s="1"/>
  <c r="O20" i="1"/>
  <c r="S22" i="2" l="1"/>
  <c r="Q19" i="2"/>
  <c r="O21" i="2"/>
  <c r="Q20" i="2"/>
  <c r="L19" i="1"/>
  <c r="F21" i="2"/>
  <c r="H21" i="2" s="1"/>
  <c r="F22" i="2"/>
  <c r="H22" i="2"/>
  <c r="P22" i="2"/>
  <c r="Q22" i="2" s="1"/>
  <c r="R20" i="1"/>
  <c r="R22" i="1" s="1"/>
  <c r="T22" i="1" s="1"/>
  <c r="T22" i="2"/>
  <c r="T19" i="2"/>
  <c r="J22" i="2"/>
  <c r="K22" i="2" s="1"/>
  <c r="J21" i="2"/>
  <c r="K21" i="2" s="1"/>
  <c r="Q21" i="2"/>
  <c r="N22" i="2"/>
  <c r="P19" i="1"/>
  <c r="P20" i="1"/>
  <c r="W21" i="1"/>
  <c r="X21" i="1" s="1"/>
  <c r="W22" i="1"/>
  <c r="X22" i="1" s="1"/>
  <c r="X20" i="1"/>
  <c r="K20" i="1"/>
  <c r="N21" i="1"/>
  <c r="N22" i="1"/>
  <c r="O21" i="1"/>
  <c r="O22" i="1"/>
  <c r="J21" i="1"/>
  <c r="J22" i="1"/>
  <c r="P21" i="1" l="1"/>
  <c r="T20" i="1"/>
  <c r="R21" i="1"/>
  <c r="T21" i="1" s="1"/>
  <c r="P22" i="1"/>
  <c r="K21" i="1"/>
  <c r="L21" i="1" s="1"/>
  <c r="L20" i="1"/>
  <c r="K22" i="1"/>
  <c r="L22" i="1" s="1"/>
</calcChain>
</file>

<file path=xl/sharedStrings.xml><?xml version="1.0" encoding="utf-8"?>
<sst xmlns="http://schemas.openxmlformats.org/spreadsheetml/2006/main" count="54" uniqueCount="21">
  <si>
    <t>208 1.2 82HK</t>
  </si>
  <si>
    <t>208 1.6 100HK</t>
  </si>
  <si>
    <t>Km/l</t>
  </si>
  <si>
    <t>Br-pris</t>
  </si>
  <si>
    <t>Km-forbrug</t>
  </si>
  <si>
    <t>Service-interval</t>
  </si>
  <si>
    <t>Service-pris</t>
  </si>
  <si>
    <t>Br-omk</t>
  </si>
  <si>
    <t>Service</t>
  </si>
  <si>
    <t>Totalomk</t>
  </si>
  <si>
    <t>Omk, md</t>
  </si>
  <si>
    <t>Omk, år</t>
  </si>
  <si>
    <t>Ejerafg</t>
  </si>
  <si>
    <t>Periode</t>
  </si>
  <si>
    <t>Omk, km.</t>
  </si>
  <si>
    <t>Dæk-levetid, km</t>
  </si>
  <si>
    <t>Dækskift, pris</t>
  </si>
  <si>
    <t>Km/l- fabrik</t>
  </si>
  <si>
    <t>Besp. ved diesel</t>
  </si>
  <si>
    <t>308 5D Active 1.6 HDi 120 HK</t>
  </si>
  <si>
    <t>308 5D Active 1.2 e-THP 130 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</si>
</sst>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 applyBorder="1"/>
    <xf numFmtId="0" fontId="2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43" fontId="0" fillId="0" borderId="0" xfId="1" applyFont="1" applyBorder="1"/>
    <xf numFmtId="1" fontId="3" fillId="0" borderId="0" xfId="1" applyNumberFormat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2" xfId="0" applyNumberFormat="1" applyBorder="1"/>
    <xf numFmtId="43" fontId="0" fillId="0" borderId="3" xfId="0" applyNumberFormat="1" applyBorder="1"/>
    <xf numFmtId="164" fontId="0" fillId="2" borderId="0" xfId="1" applyNumberFormat="1" applyFont="1" applyFill="1" applyBorder="1"/>
    <xf numFmtId="0" fontId="0" fillId="2" borderId="0" xfId="0" applyFill="1" applyBorder="1"/>
    <xf numFmtId="1" fontId="3" fillId="0" borderId="0" xfId="1" applyNumberFormat="1" applyFont="1" applyBorder="1" applyAlignment="1">
      <alignment horizontal="center" vertical="center"/>
    </xf>
    <xf numFmtId="9" fontId="0" fillId="2" borderId="0" xfId="0" applyNumberFormat="1" applyFill="1"/>
    <xf numFmtId="0" fontId="0" fillId="2" borderId="0" xfId="0" applyFill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23"/>
  <sheetViews>
    <sheetView tabSelected="1" topLeftCell="N1" workbookViewId="0">
      <selection activeCell="F18" sqref="F18"/>
    </sheetView>
  </sheetViews>
  <sheetFormatPr defaultRowHeight="14.5" x14ac:dyDescent="0.35"/>
  <cols>
    <col min="5" max="5" width="16.1796875" customWidth="1"/>
    <col min="6" max="6" width="27.26953125" customWidth="1"/>
    <col min="7" max="7" width="27.1796875" customWidth="1"/>
    <col min="8" max="8" width="16.1796875" customWidth="1"/>
    <col min="9" max="10" width="26.81640625" customWidth="1"/>
    <col min="11" max="11" width="16.1796875" customWidth="1"/>
    <col min="12" max="13" width="25.54296875" customWidth="1"/>
    <col min="14" max="14" width="16.1796875" customWidth="1"/>
    <col min="15" max="16" width="28.7265625" customWidth="1"/>
    <col min="17" max="17" width="15.81640625" customWidth="1"/>
    <col min="18" max="19" width="23.54296875" customWidth="1"/>
    <col min="20" max="20" width="15.81640625" customWidth="1"/>
  </cols>
  <sheetData>
    <row r="3" spans="4:19" ht="15.5" x14ac:dyDescent="0.35">
      <c r="E3" t="s">
        <v>13</v>
      </c>
      <c r="F3" s="13">
        <v>10000</v>
      </c>
      <c r="G3" s="13"/>
      <c r="H3" s="7"/>
      <c r="I3" s="13">
        <v>15000</v>
      </c>
      <c r="J3" s="13"/>
      <c r="K3" s="7"/>
      <c r="L3" s="13">
        <v>20000</v>
      </c>
      <c r="M3" s="13"/>
      <c r="N3" s="7"/>
      <c r="O3" s="13">
        <v>25000</v>
      </c>
      <c r="P3" s="13"/>
      <c r="R3" s="13">
        <v>30000</v>
      </c>
      <c r="S3" s="13"/>
    </row>
    <row r="4" spans="4:19" x14ac:dyDescent="0.35">
      <c r="E4" s="15">
        <v>5</v>
      </c>
      <c r="F4" s="2" t="s">
        <v>20</v>
      </c>
      <c r="G4" s="2" t="s">
        <v>19</v>
      </c>
      <c r="H4" s="2"/>
      <c r="I4" s="4" t="str">
        <f>+F4</f>
        <v>308 5D Active 1.2 e-THP 130 HK</v>
      </c>
      <c r="J4" s="4" t="str">
        <f>+G4</f>
        <v>308 5D Active 1.6 HDi 120 HK</v>
      </c>
      <c r="K4" s="2"/>
      <c r="L4" s="4" t="str">
        <f>+I4</f>
        <v>308 5D Active 1.2 e-THP 130 HK</v>
      </c>
      <c r="M4" s="4" t="str">
        <f>+J4</f>
        <v>308 5D Active 1.6 HDi 120 HK</v>
      </c>
      <c r="N4" s="2"/>
      <c r="O4" s="4" t="str">
        <f>+L4</f>
        <v>308 5D Active 1.2 e-THP 130 HK</v>
      </c>
      <c r="P4" s="4" t="str">
        <f>+M4</f>
        <v>308 5D Active 1.6 HDi 120 HK</v>
      </c>
      <c r="R4" s="4" t="str">
        <f>+O4</f>
        <v>308 5D Active 1.2 e-THP 130 HK</v>
      </c>
      <c r="S4" s="4" t="str">
        <f>+P4</f>
        <v>308 5D Active 1.6 HDi 120 HK</v>
      </c>
    </row>
    <row r="5" spans="4:19" x14ac:dyDescent="0.35">
      <c r="F5" s="3">
        <v>269990</v>
      </c>
      <c r="G5" s="3">
        <v>259990</v>
      </c>
      <c r="H5" s="3"/>
      <c r="I5" s="4">
        <f>+F5</f>
        <v>269990</v>
      </c>
      <c r="J5" s="4">
        <f>+G5</f>
        <v>259990</v>
      </c>
      <c r="K5" s="3"/>
      <c r="L5" s="4">
        <f>+I5</f>
        <v>269990</v>
      </c>
      <c r="M5" s="4">
        <f>+J5</f>
        <v>259990</v>
      </c>
      <c r="N5" s="3"/>
      <c r="O5" s="4">
        <f>+L5</f>
        <v>269990</v>
      </c>
      <c r="P5" s="4">
        <f>+M5</f>
        <v>259990</v>
      </c>
      <c r="R5" s="4">
        <f>+O5</f>
        <v>269990</v>
      </c>
      <c r="S5" s="4">
        <f>+P5</f>
        <v>259990</v>
      </c>
    </row>
    <row r="6" spans="4:19" x14ac:dyDescent="0.3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4"/>
      <c r="S6" s="4"/>
    </row>
    <row r="7" spans="4:19" x14ac:dyDescent="0.35">
      <c r="E7" t="s">
        <v>17</v>
      </c>
      <c r="F7" s="12">
        <v>22</v>
      </c>
      <c r="G7" s="12">
        <v>32.200000000000003</v>
      </c>
      <c r="H7" s="4"/>
      <c r="I7" s="4">
        <f>+F7</f>
        <v>22</v>
      </c>
      <c r="J7" s="4">
        <f>+G7</f>
        <v>32.200000000000003</v>
      </c>
      <c r="K7" s="4"/>
      <c r="L7" s="4">
        <f>+I7</f>
        <v>22</v>
      </c>
      <c r="M7" s="4">
        <f>+J7</f>
        <v>32.200000000000003</v>
      </c>
      <c r="N7" s="4"/>
      <c r="O7" s="4">
        <f>+L7</f>
        <v>22</v>
      </c>
      <c r="P7" s="4">
        <f>+M7</f>
        <v>32.200000000000003</v>
      </c>
      <c r="R7" s="4">
        <f>+O7</f>
        <v>22</v>
      </c>
      <c r="S7" s="4">
        <f>+P7</f>
        <v>32.200000000000003</v>
      </c>
    </row>
    <row r="8" spans="4:19" x14ac:dyDescent="0.35">
      <c r="D8" s="14">
        <v>0</v>
      </c>
      <c r="E8" t="s">
        <v>2</v>
      </c>
      <c r="F8" s="12">
        <f>+F7*(1-$D$8)</f>
        <v>22</v>
      </c>
      <c r="G8" s="12">
        <f>+G7*(1-$D$8)</f>
        <v>32.200000000000003</v>
      </c>
      <c r="H8" s="4"/>
      <c r="I8" s="4">
        <f>+I7*(1-$D$8)</f>
        <v>22</v>
      </c>
      <c r="J8" s="4">
        <f>+J7*(1-$D$8)</f>
        <v>32.200000000000003</v>
      </c>
      <c r="K8" s="4"/>
      <c r="L8" s="4">
        <f>+L7*(1-$D$8)</f>
        <v>22</v>
      </c>
      <c r="M8" s="4">
        <f>+M7*(1-$D$8)</f>
        <v>32.200000000000003</v>
      </c>
      <c r="N8" s="4"/>
      <c r="O8" s="4">
        <f>+O7*(1-$D$8)</f>
        <v>22</v>
      </c>
      <c r="P8" s="4">
        <f>+P7*(1-$D$8)</f>
        <v>32.200000000000003</v>
      </c>
      <c r="R8" s="4">
        <f>+R7*(1-$D$8)</f>
        <v>22</v>
      </c>
      <c r="S8" s="4">
        <f>+S7*(1-$D$8)</f>
        <v>32.200000000000003</v>
      </c>
    </row>
    <row r="9" spans="4:19" x14ac:dyDescent="0.35">
      <c r="E9" t="s">
        <v>3</v>
      </c>
      <c r="F9" s="12">
        <v>11.99</v>
      </c>
      <c r="G9" s="12">
        <v>9.7899999999999991</v>
      </c>
      <c r="H9" s="4"/>
      <c r="I9" s="4">
        <f>+F9</f>
        <v>11.99</v>
      </c>
      <c r="J9" s="4">
        <f>+G9</f>
        <v>9.7899999999999991</v>
      </c>
      <c r="K9" s="4"/>
      <c r="L9" s="4">
        <f>+I9</f>
        <v>11.99</v>
      </c>
      <c r="M9" s="4">
        <f>+J9</f>
        <v>9.7899999999999991</v>
      </c>
      <c r="N9" s="4"/>
      <c r="O9" s="4">
        <f>+L9</f>
        <v>11.99</v>
      </c>
      <c r="P9" s="4">
        <f>+M9</f>
        <v>9.7899999999999991</v>
      </c>
      <c r="R9" s="4">
        <f>+O9</f>
        <v>11.99</v>
      </c>
      <c r="S9" s="4">
        <f>+P9</f>
        <v>9.7899999999999991</v>
      </c>
    </row>
    <row r="10" spans="4:19" x14ac:dyDescent="0.35">
      <c r="E10" t="s">
        <v>4</v>
      </c>
      <c r="F10" s="11">
        <f>+F3</f>
        <v>10000</v>
      </c>
      <c r="G10" s="11">
        <f>+F3</f>
        <v>10000</v>
      </c>
      <c r="H10" s="1"/>
      <c r="I10" s="11">
        <f>+I3</f>
        <v>15000</v>
      </c>
      <c r="J10" s="11">
        <f>+I3</f>
        <v>15000</v>
      </c>
      <c r="K10" s="1"/>
      <c r="L10" s="11">
        <f>+L3</f>
        <v>20000</v>
      </c>
      <c r="M10" s="11">
        <f>+L3</f>
        <v>20000</v>
      </c>
      <c r="N10" s="1"/>
      <c r="O10" s="11">
        <f>+O3</f>
        <v>25000</v>
      </c>
      <c r="P10" s="11">
        <f>+O3</f>
        <v>25000</v>
      </c>
      <c r="R10" s="11">
        <f>+R3</f>
        <v>30000</v>
      </c>
      <c r="S10" s="11">
        <f>+R3</f>
        <v>30000</v>
      </c>
    </row>
    <row r="11" spans="4:19" x14ac:dyDescent="0.35">
      <c r="E11" t="s">
        <v>12</v>
      </c>
      <c r="F11" s="11">
        <v>310</v>
      </c>
      <c r="G11" s="11">
        <v>130</v>
      </c>
      <c r="H11" s="1"/>
      <c r="I11" s="4">
        <f t="shared" ref="I11:J15" si="0">+F11</f>
        <v>310</v>
      </c>
      <c r="J11" s="4">
        <f t="shared" si="0"/>
        <v>130</v>
      </c>
      <c r="K11" s="1"/>
      <c r="L11" s="4">
        <f t="shared" ref="L11:M15" si="1">+I11</f>
        <v>310</v>
      </c>
      <c r="M11" s="4">
        <f t="shared" si="1"/>
        <v>130</v>
      </c>
      <c r="N11" s="1"/>
      <c r="O11" s="4">
        <f t="shared" ref="O11:P15" si="2">+L11</f>
        <v>310</v>
      </c>
      <c r="P11" s="4">
        <f t="shared" si="2"/>
        <v>130</v>
      </c>
      <c r="R11" s="4">
        <f t="shared" ref="R11:S15" si="3">+O11</f>
        <v>310</v>
      </c>
      <c r="S11" s="4">
        <f t="shared" si="3"/>
        <v>130</v>
      </c>
    </row>
    <row r="12" spans="4:19" x14ac:dyDescent="0.35">
      <c r="E12" t="s">
        <v>5</v>
      </c>
      <c r="F12" s="11">
        <v>15000</v>
      </c>
      <c r="G12" s="11">
        <v>25000</v>
      </c>
      <c r="H12" s="1"/>
      <c r="I12" s="4">
        <f t="shared" si="0"/>
        <v>15000</v>
      </c>
      <c r="J12" s="4">
        <f t="shared" si="0"/>
        <v>25000</v>
      </c>
      <c r="K12" s="1"/>
      <c r="L12" s="4">
        <f t="shared" si="1"/>
        <v>15000</v>
      </c>
      <c r="M12" s="4">
        <f t="shared" si="1"/>
        <v>25000</v>
      </c>
      <c r="N12" s="1"/>
      <c r="O12" s="4">
        <f t="shared" si="2"/>
        <v>15000</v>
      </c>
      <c r="P12" s="4">
        <f t="shared" si="2"/>
        <v>25000</v>
      </c>
      <c r="R12" s="4">
        <f t="shared" si="3"/>
        <v>15000</v>
      </c>
      <c r="S12" s="4">
        <f t="shared" si="3"/>
        <v>25000</v>
      </c>
    </row>
    <row r="13" spans="4:19" x14ac:dyDescent="0.35">
      <c r="E13" t="s">
        <v>6</v>
      </c>
      <c r="F13" s="11">
        <v>3000</v>
      </c>
      <c r="G13" s="11">
        <v>3000</v>
      </c>
      <c r="H13" s="1"/>
      <c r="I13" s="4">
        <f t="shared" si="0"/>
        <v>3000</v>
      </c>
      <c r="J13" s="4">
        <f t="shared" si="0"/>
        <v>3000</v>
      </c>
      <c r="K13" s="1"/>
      <c r="L13" s="4">
        <f t="shared" si="1"/>
        <v>3000</v>
      </c>
      <c r="M13" s="4">
        <f t="shared" si="1"/>
        <v>3000</v>
      </c>
      <c r="N13" s="1"/>
      <c r="O13" s="4">
        <f t="shared" si="2"/>
        <v>3000</v>
      </c>
      <c r="P13" s="4">
        <f t="shared" si="2"/>
        <v>3000</v>
      </c>
      <c r="R13" s="4">
        <f t="shared" si="3"/>
        <v>3000</v>
      </c>
      <c r="S13" s="4">
        <f t="shared" si="3"/>
        <v>3000</v>
      </c>
    </row>
    <row r="14" spans="4:19" x14ac:dyDescent="0.35">
      <c r="E14" t="s">
        <v>15</v>
      </c>
      <c r="F14" s="11">
        <v>30000</v>
      </c>
      <c r="G14" s="11">
        <v>30000</v>
      </c>
      <c r="H14" s="1"/>
      <c r="I14" s="4">
        <f t="shared" si="0"/>
        <v>30000</v>
      </c>
      <c r="J14" s="4">
        <f t="shared" si="0"/>
        <v>30000</v>
      </c>
      <c r="K14" s="1"/>
      <c r="L14" s="4">
        <f t="shared" si="1"/>
        <v>30000</v>
      </c>
      <c r="M14" s="4">
        <f t="shared" si="1"/>
        <v>30000</v>
      </c>
      <c r="N14" s="1"/>
      <c r="O14" s="4">
        <f t="shared" si="2"/>
        <v>30000</v>
      </c>
      <c r="P14" s="4">
        <f t="shared" si="2"/>
        <v>30000</v>
      </c>
      <c r="R14" s="4">
        <f t="shared" si="3"/>
        <v>30000</v>
      </c>
      <c r="S14" s="4">
        <f t="shared" si="3"/>
        <v>30000</v>
      </c>
    </row>
    <row r="15" spans="4:19" x14ac:dyDescent="0.35">
      <c r="E15" t="s">
        <v>16</v>
      </c>
      <c r="F15" s="11">
        <v>2000</v>
      </c>
      <c r="G15" s="11">
        <v>2000</v>
      </c>
      <c r="H15" s="1"/>
      <c r="I15" s="4">
        <f t="shared" si="0"/>
        <v>2000</v>
      </c>
      <c r="J15" s="4">
        <f t="shared" si="0"/>
        <v>2000</v>
      </c>
      <c r="K15" s="1"/>
      <c r="L15" s="4">
        <f t="shared" si="1"/>
        <v>2000</v>
      </c>
      <c r="M15" s="4">
        <f t="shared" si="1"/>
        <v>2000</v>
      </c>
      <c r="N15" s="1"/>
      <c r="O15" s="4">
        <f t="shared" si="2"/>
        <v>2000</v>
      </c>
      <c r="P15" s="4">
        <f t="shared" si="2"/>
        <v>2000</v>
      </c>
      <c r="R15" s="4">
        <f t="shared" si="3"/>
        <v>2000</v>
      </c>
      <c r="S15" s="4">
        <f t="shared" si="3"/>
        <v>2000</v>
      </c>
    </row>
    <row r="16" spans="4:19" x14ac:dyDescent="0.35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R16" s="1"/>
      <c r="S16" s="1"/>
    </row>
    <row r="17" spans="5:20" ht="15" thickBot="1" x14ac:dyDescent="0.4">
      <c r="E17" t="s">
        <v>7</v>
      </c>
      <c r="F17" s="1">
        <f>+F10/F8*F9*$E$4</f>
        <v>27250</v>
      </c>
      <c r="G17" s="1">
        <f>+G10/G8*G9*$E$4</f>
        <v>15201.863354037265</v>
      </c>
      <c r="H17" s="1"/>
      <c r="I17" s="1">
        <f>+I10/I8*I9*$E$4</f>
        <v>40875.000000000007</v>
      </c>
      <c r="J17" s="1">
        <f>+J10/J8*J9*$E$4</f>
        <v>22802.795031055899</v>
      </c>
      <c r="K17" s="1"/>
      <c r="L17" s="1">
        <f>+L10/L8*L9*$E$4</f>
        <v>54500</v>
      </c>
      <c r="M17" s="1">
        <f>+M10/M8*M9*$E$4</f>
        <v>30403.72670807453</v>
      </c>
      <c r="N17" s="1"/>
      <c r="O17" s="1">
        <f>+O10/O8*O9*$E$4</f>
        <v>68124.999999999985</v>
      </c>
      <c r="P17" s="1">
        <f>+P10/P8*P9*$E$4</f>
        <v>38004.658385093157</v>
      </c>
      <c r="R17" s="1">
        <f>+R10/R8*R9*$E$4</f>
        <v>81750.000000000015</v>
      </c>
      <c r="S17" s="1">
        <f>+S10/S8*S9*$E$4</f>
        <v>45605.590062111798</v>
      </c>
    </row>
    <row r="18" spans="5:20" x14ac:dyDescent="0.35">
      <c r="E18" t="s">
        <v>8</v>
      </c>
      <c r="F18" s="1">
        <f>+IF(F$10&lt;F$12,F$13*$E$4,F$10/F$12*F$13*$E$4)</f>
        <v>15000</v>
      </c>
      <c r="G18" s="1">
        <f>+IF(G$10&lt;G$12,G$13*$E$4,G$10/G$12*G$13*$E$4)</f>
        <v>15000</v>
      </c>
      <c r="H18" s="8" t="s">
        <v>18</v>
      </c>
      <c r="I18" s="1">
        <f>+IF(I$10&lt;I$12,I$13*$E$4,I$10/I$12*I$13*$E$4)</f>
        <v>15000</v>
      </c>
      <c r="J18" s="1">
        <f>+IF(J$10&lt;J$12,J$13*$E$4,J$10/J$12*J$13*$E$4)</f>
        <v>15000</v>
      </c>
      <c r="K18" s="8" t="s">
        <v>18</v>
      </c>
      <c r="L18" s="1">
        <f>+IF(L$10&lt;L$12,L$13*$E$4,L$10/L$12*L$13*$E$4)</f>
        <v>20000</v>
      </c>
      <c r="M18" s="1">
        <f>+IF(M$10&lt;M$12,M$13*$E$4,M$10/M$12*M$13*$E$4)</f>
        <v>15000</v>
      </c>
      <c r="N18" s="8" t="s">
        <v>18</v>
      </c>
      <c r="O18" s="1">
        <f>+IF(O$10&lt;O$12,O$13*$E$4,O$10/O$12*O$13*$E$4)</f>
        <v>25000</v>
      </c>
      <c r="P18" s="1">
        <f>+IF(P$10&lt;P$12,P$13*$E$4,P$10/P$12*P$13*$E$4)</f>
        <v>15000</v>
      </c>
      <c r="Q18" s="8" t="s">
        <v>18</v>
      </c>
      <c r="R18" s="1">
        <f>+IF(R$10&lt;R$12,R$13*$E$4,R$10/R$12*R$13*$E$4)</f>
        <v>30000</v>
      </c>
      <c r="S18" s="1">
        <f>+IF(S$10&lt;S$12,S$13*$E$4,S$10/S$12*S$13*$E$4)</f>
        <v>18000</v>
      </c>
      <c r="T18" s="8" t="s">
        <v>18</v>
      </c>
    </row>
    <row r="19" spans="5:20" x14ac:dyDescent="0.35">
      <c r="E19" t="s">
        <v>9</v>
      </c>
      <c r="F19" s="5">
        <f>+F18+F17+F11*2*$E$4+((ROUNDUP(F10*$E$4/F14,0)-1)*F15)</f>
        <v>47350</v>
      </c>
      <c r="G19" s="5">
        <f>+G18+G17+G11*2*$E$4+((ROUNDUP(G10*$E$4/G14,0)-1)*G15)</f>
        <v>33501.863354037268</v>
      </c>
      <c r="H19" s="9">
        <f>+G19-F19</f>
        <v>-13848.136645962732</v>
      </c>
      <c r="I19" s="5">
        <f>+I18+I17+I11*2*$E$4+((ROUNDUP(I10*$E$4/I14,0)-1)*I15)</f>
        <v>62975.000000000007</v>
      </c>
      <c r="J19" s="5">
        <f>+J18+J17+J11*2*$E$4+((ROUNDUP(J10*$E$4/J14,0)-1)*J15)</f>
        <v>43102.795031055895</v>
      </c>
      <c r="K19" s="9">
        <f>+J19-I19</f>
        <v>-19872.204968944112</v>
      </c>
      <c r="L19" s="5">
        <f>+L18+L17+L11*2*$E$4+((ROUNDUP(L10*$E$4/L14,0)-1)*L15)</f>
        <v>83600</v>
      </c>
      <c r="M19" s="5">
        <f>+M18+M17+M11*2*$E$4+((ROUNDUP(M10*$E$4/M14,0)-1)*M15)</f>
        <v>52703.72670807453</v>
      </c>
      <c r="N19" s="9">
        <f>+M19-L19</f>
        <v>-30896.27329192547</v>
      </c>
      <c r="O19" s="5">
        <f>+O18+O17+O11*2*$E$4+((ROUNDUP(O10*$E$4/O14,0)-1)*O15)</f>
        <v>104224.99999999999</v>
      </c>
      <c r="P19" s="5">
        <f>+P18+P17+P11*2*$E$4+((ROUNDUP(P10*$E$4/P14,0)-1)*P15)</f>
        <v>62304.658385093157</v>
      </c>
      <c r="Q19" s="9">
        <f>+P19-O19</f>
        <v>-41920.341614906829</v>
      </c>
      <c r="R19" s="5">
        <f>+R18+R17+R11*2*$E$4+((ROUNDUP(R10*$E$4/R14,0)-1)*R15)</f>
        <v>122850.00000000001</v>
      </c>
      <c r="S19" s="5">
        <f>+S18+S17+S11*2*$E$4+((ROUNDUP(S10*$E$4/S14,0)-1)*S15)</f>
        <v>72905.590062111791</v>
      </c>
      <c r="T19" s="9">
        <f>+S19-R19</f>
        <v>-49944.409937888224</v>
      </c>
    </row>
    <row r="20" spans="5:20" x14ac:dyDescent="0.35">
      <c r="E20" t="s">
        <v>11</v>
      </c>
      <c r="F20" s="1">
        <f>+F19/$E$4</f>
        <v>9470</v>
      </c>
      <c r="G20" s="1">
        <f>+G19/$E$4</f>
        <v>6700.3726708074537</v>
      </c>
      <c r="H20" s="9">
        <f>+G20-F20</f>
        <v>-2769.6273291925463</v>
      </c>
      <c r="I20" s="1">
        <f>+I19/$E$4</f>
        <v>12595.000000000002</v>
      </c>
      <c r="J20" s="1">
        <f>+J19/$E$4</f>
        <v>8620.5590062111787</v>
      </c>
      <c r="K20" s="9">
        <f>+J20-I20</f>
        <v>-3974.4409937888231</v>
      </c>
      <c r="L20" s="1">
        <f>+L19/$E$4</f>
        <v>16720</v>
      </c>
      <c r="M20" s="1">
        <f>+M19/$E$4</f>
        <v>10540.745341614906</v>
      </c>
      <c r="N20" s="9">
        <f>+M20-L20</f>
        <v>-6179.2546583850944</v>
      </c>
      <c r="O20" s="1">
        <f>+O19/$E$4</f>
        <v>20844.999999999996</v>
      </c>
      <c r="P20" s="1">
        <f>+P19/$E$4</f>
        <v>12460.931677018631</v>
      </c>
      <c r="Q20" s="9">
        <f>+P20-O20</f>
        <v>-8384.0683229813658</v>
      </c>
      <c r="R20" s="1">
        <f>+R19/$E$4</f>
        <v>24570.000000000004</v>
      </c>
      <c r="S20" s="1">
        <f>+S19/$E$4</f>
        <v>14581.118012422357</v>
      </c>
      <c r="T20" s="9">
        <f>+S20-R20</f>
        <v>-9988.8819875776462</v>
      </c>
    </row>
    <row r="21" spans="5:20" x14ac:dyDescent="0.35">
      <c r="E21" t="s">
        <v>10</v>
      </c>
      <c r="F21" s="1">
        <f>+F20/12</f>
        <v>789.16666666666663</v>
      </c>
      <c r="G21" s="1">
        <f>+G20/12</f>
        <v>558.36438923395451</v>
      </c>
      <c r="H21" s="9">
        <f>+G21-F21</f>
        <v>-230.80227743271212</v>
      </c>
      <c r="I21" s="1">
        <f>+I20/12</f>
        <v>1049.5833333333335</v>
      </c>
      <c r="J21" s="1">
        <f>+J20/12</f>
        <v>718.37991718426485</v>
      </c>
      <c r="K21" s="9">
        <f>+J21-I21</f>
        <v>-331.20341614906863</v>
      </c>
      <c r="L21" s="1">
        <f>+L20/12</f>
        <v>1393.3333333333333</v>
      </c>
      <c r="M21" s="1">
        <f>+M20/12</f>
        <v>878.39544513457543</v>
      </c>
      <c r="N21" s="9">
        <f>+M21-L21</f>
        <v>-514.93788819875783</v>
      </c>
      <c r="O21" s="1">
        <f>+O20/12</f>
        <v>1737.083333333333</v>
      </c>
      <c r="P21" s="1">
        <f>+P20/12</f>
        <v>1038.4109730848859</v>
      </c>
      <c r="Q21" s="9">
        <f>+P21-O21</f>
        <v>-698.67236024844715</v>
      </c>
      <c r="R21" s="1">
        <f>+R20/12</f>
        <v>2047.5000000000002</v>
      </c>
      <c r="S21" s="1">
        <f>+S20/12</f>
        <v>1215.0931677018632</v>
      </c>
      <c r="T21" s="9">
        <f>+S21-R21</f>
        <v>-832.40683229813703</v>
      </c>
    </row>
    <row r="22" spans="5:20" ht="15" thickBot="1" x14ac:dyDescent="0.4">
      <c r="E22" t="s">
        <v>14</v>
      </c>
      <c r="F22" s="6">
        <f>+F20/F10</f>
        <v>0.94699999999999995</v>
      </c>
      <c r="G22" s="6">
        <f>+G20/G10</f>
        <v>0.6700372670807454</v>
      </c>
      <c r="H22" s="10">
        <f>+G22-F22</f>
        <v>-0.27696273291925455</v>
      </c>
      <c r="I22" s="6">
        <f>+I20/I10</f>
        <v>0.83966666666666678</v>
      </c>
      <c r="J22" s="6">
        <f>+J20/J10</f>
        <v>0.57470393374741191</v>
      </c>
      <c r="K22" s="10">
        <f>+J22-I22</f>
        <v>-0.26496273291925487</v>
      </c>
      <c r="L22" s="6">
        <f>+L20/L10</f>
        <v>0.83599999999999997</v>
      </c>
      <c r="M22" s="6">
        <f>+M20/M10</f>
        <v>0.52703726708074528</v>
      </c>
      <c r="N22" s="10">
        <f>+M22-L22</f>
        <v>-0.30896273291925469</v>
      </c>
      <c r="O22" s="6">
        <f>+O20/O10</f>
        <v>0.83379999999999987</v>
      </c>
      <c r="P22" s="6">
        <f>+P20/P10</f>
        <v>0.49843726708074521</v>
      </c>
      <c r="Q22" s="10">
        <f>+P22-O22</f>
        <v>-0.33536273291925467</v>
      </c>
      <c r="R22" s="6">
        <f>+R20/R10</f>
        <v>0.81900000000000017</v>
      </c>
      <c r="S22" s="6">
        <f>+S20/S10</f>
        <v>0.48603726708074524</v>
      </c>
      <c r="T22" s="10">
        <f>+S22-R22</f>
        <v>-0.33296273291925493</v>
      </c>
    </row>
    <row r="23" spans="5:20" x14ac:dyDescent="0.35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mergeCells count="5">
    <mergeCell ref="F3:G3"/>
    <mergeCell ref="I3:J3"/>
    <mergeCell ref="L3:M3"/>
    <mergeCell ref="O3:P3"/>
    <mergeCell ref="R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X23"/>
  <sheetViews>
    <sheetView topLeftCell="A4" workbookViewId="0">
      <selection activeCell="F15" sqref="F15"/>
    </sheetView>
  </sheetViews>
  <sheetFormatPr defaultRowHeight="14.5" x14ac:dyDescent="0.35"/>
  <cols>
    <col min="5" max="8" width="16.1796875" customWidth="1"/>
    <col min="10" max="12" width="16.1796875" customWidth="1"/>
    <col min="14" max="16" width="16.1796875" customWidth="1"/>
    <col min="18" max="19" width="16.1796875" customWidth="1"/>
    <col min="20" max="20" width="15.81640625" customWidth="1"/>
    <col min="22" max="23" width="16.1796875" customWidth="1"/>
    <col min="24" max="24" width="15.81640625" customWidth="1"/>
  </cols>
  <sheetData>
    <row r="3" spans="4:23" ht="15.5" x14ac:dyDescent="0.35">
      <c r="E3" t="s">
        <v>13</v>
      </c>
      <c r="F3" s="13">
        <v>10000</v>
      </c>
      <c r="G3" s="13"/>
      <c r="H3" s="7"/>
      <c r="I3" s="4"/>
      <c r="J3" s="13">
        <v>15000</v>
      </c>
      <c r="K3" s="13"/>
      <c r="L3" s="7"/>
      <c r="M3" s="4"/>
      <c r="N3" s="13">
        <v>20000</v>
      </c>
      <c r="O3" s="13"/>
      <c r="P3" s="7"/>
      <c r="Q3" s="4"/>
      <c r="R3" s="13">
        <v>25000</v>
      </c>
      <c r="S3" s="13"/>
      <c r="V3" s="13">
        <v>30000</v>
      </c>
      <c r="W3" s="13"/>
    </row>
    <row r="4" spans="4:23" x14ac:dyDescent="0.35">
      <c r="E4" s="15">
        <v>5</v>
      </c>
      <c r="F4" s="2" t="s">
        <v>0</v>
      </c>
      <c r="G4" s="2" t="s">
        <v>1</v>
      </c>
      <c r="H4" s="2"/>
      <c r="I4" s="4"/>
      <c r="J4" s="2" t="s">
        <v>0</v>
      </c>
      <c r="K4" s="2" t="s">
        <v>1</v>
      </c>
      <c r="L4" s="2"/>
      <c r="M4" s="4"/>
      <c r="N4" s="2" t="s">
        <v>0</v>
      </c>
      <c r="O4" s="2" t="s">
        <v>1</v>
      </c>
      <c r="P4" s="2"/>
      <c r="Q4" s="4"/>
      <c r="R4" s="2" t="s">
        <v>0</v>
      </c>
      <c r="S4" s="2" t="s">
        <v>1</v>
      </c>
      <c r="V4" s="2" t="s">
        <v>0</v>
      </c>
      <c r="W4" s="2" t="s">
        <v>1</v>
      </c>
    </row>
    <row r="5" spans="4:23" x14ac:dyDescent="0.35">
      <c r="F5" s="3">
        <v>139990</v>
      </c>
      <c r="G5" s="3">
        <v>139990</v>
      </c>
      <c r="H5" s="3"/>
      <c r="I5" s="4"/>
      <c r="J5" s="3">
        <v>139990</v>
      </c>
      <c r="K5" s="3">
        <v>139990</v>
      </c>
      <c r="L5" s="3"/>
      <c r="M5" s="4"/>
      <c r="N5" s="3">
        <v>139990</v>
      </c>
      <c r="O5" s="3">
        <v>139990</v>
      </c>
      <c r="P5" s="3"/>
      <c r="Q5" s="4"/>
      <c r="R5" s="3">
        <v>139990</v>
      </c>
      <c r="S5" s="3">
        <v>139990</v>
      </c>
      <c r="V5" s="3">
        <v>139990</v>
      </c>
      <c r="W5" s="3">
        <v>139990</v>
      </c>
    </row>
    <row r="6" spans="4:23" x14ac:dyDescent="0.3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V6" s="4"/>
      <c r="W6" s="4"/>
    </row>
    <row r="7" spans="4:23" x14ac:dyDescent="0.35">
      <c r="E7" t="s">
        <v>17</v>
      </c>
      <c r="F7" s="4">
        <v>23.2</v>
      </c>
      <c r="G7" s="4">
        <v>33.299999999999997</v>
      </c>
      <c r="H7" s="4"/>
      <c r="I7" s="4"/>
      <c r="J7" s="4">
        <v>23.2</v>
      </c>
      <c r="K7" s="4">
        <v>33.299999999999997</v>
      </c>
      <c r="L7" s="4"/>
      <c r="M7" s="4"/>
      <c r="N7" s="4">
        <v>23.2</v>
      </c>
      <c r="O7" s="4">
        <v>33.299999999999997</v>
      </c>
      <c r="P7" s="4"/>
      <c r="Q7" s="4"/>
      <c r="R7" s="4">
        <v>23.2</v>
      </c>
      <c r="S7" s="4">
        <v>33.299999999999997</v>
      </c>
      <c r="V7" s="4">
        <v>23.2</v>
      </c>
      <c r="W7" s="4">
        <v>33.299999999999997</v>
      </c>
    </row>
    <row r="8" spans="4:23" x14ac:dyDescent="0.35">
      <c r="D8" s="14">
        <v>0</v>
      </c>
      <c r="E8" t="s">
        <v>2</v>
      </c>
      <c r="F8" s="4">
        <f>+F7*(1-$D$8)</f>
        <v>23.2</v>
      </c>
      <c r="G8" s="4">
        <f>+G7*(1-$D$8)</f>
        <v>33.299999999999997</v>
      </c>
      <c r="H8" s="4"/>
      <c r="I8" s="4"/>
      <c r="J8" s="4">
        <f>+J7*(1-$D$8)</f>
        <v>23.2</v>
      </c>
      <c r="K8" s="4">
        <f>+K7*(1-$D$8)</f>
        <v>33.299999999999997</v>
      </c>
      <c r="L8" s="4"/>
      <c r="M8" s="4"/>
      <c r="N8" s="4">
        <f>+N7*(1-$D$8)</f>
        <v>23.2</v>
      </c>
      <c r="O8" s="4">
        <f>+O7*(1-$D$8)</f>
        <v>33.299999999999997</v>
      </c>
      <c r="P8" s="4"/>
      <c r="Q8" s="4"/>
      <c r="R8" s="4">
        <f>+R7*(1-$D$8)</f>
        <v>23.2</v>
      </c>
      <c r="S8" s="4">
        <f>+S7*(1-$D$8)</f>
        <v>33.299999999999997</v>
      </c>
      <c r="V8" s="4">
        <f>+V7*(1-$D$8)</f>
        <v>23.2</v>
      </c>
      <c r="W8" s="4">
        <f>+W7*(1-$D$8)</f>
        <v>33.299999999999997</v>
      </c>
    </row>
    <row r="9" spans="4:23" x14ac:dyDescent="0.35">
      <c r="E9" t="s">
        <v>3</v>
      </c>
      <c r="F9" s="4">
        <v>11.99</v>
      </c>
      <c r="G9" s="4">
        <v>9.7899999999999991</v>
      </c>
      <c r="H9" s="4"/>
      <c r="I9" s="4"/>
      <c r="J9" s="4">
        <v>11.99</v>
      </c>
      <c r="K9" s="4">
        <v>9.7899999999999991</v>
      </c>
      <c r="L9" s="4"/>
      <c r="M9" s="4"/>
      <c r="N9" s="4">
        <v>11.99</v>
      </c>
      <c r="O9" s="4">
        <v>9.7899999999999991</v>
      </c>
      <c r="P9" s="4"/>
      <c r="Q9" s="4"/>
      <c r="R9" s="4">
        <v>11.99</v>
      </c>
      <c r="S9" s="4">
        <v>9.7899999999999991</v>
      </c>
      <c r="V9" s="4">
        <v>11.99</v>
      </c>
      <c r="W9" s="4">
        <v>9.7899999999999991</v>
      </c>
    </row>
    <row r="10" spans="4:23" x14ac:dyDescent="0.35">
      <c r="E10" t="s">
        <v>4</v>
      </c>
      <c r="F10" s="1">
        <f>+F3</f>
        <v>10000</v>
      </c>
      <c r="G10" s="1">
        <f>+F3</f>
        <v>10000</v>
      </c>
      <c r="H10" s="1"/>
      <c r="I10" s="4"/>
      <c r="J10" s="1">
        <f>+J3</f>
        <v>15000</v>
      </c>
      <c r="K10" s="1">
        <f>+J3</f>
        <v>15000</v>
      </c>
      <c r="L10" s="1"/>
      <c r="M10" s="4"/>
      <c r="N10" s="1">
        <f>+N3</f>
        <v>20000</v>
      </c>
      <c r="O10" s="1">
        <f>+N3</f>
        <v>20000</v>
      </c>
      <c r="P10" s="1"/>
      <c r="Q10" s="4"/>
      <c r="R10" s="1">
        <f>+R3</f>
        <v>25000</v>
      </c>
      <c r="S10" s="1">
        <f>+R3</f>
        <v>25000</v>
      </c>
      <c r="V10" s="1">
        <f>+V3</f>
        <v>30000</v>
      </c>
      <c r="W10" s="1">
        <f>+V3</f>
        <v>30000</v>
      </c>
    </row>
    <row r="11" spans="4:23" x14ac:dyDescent="0.35">
      <c r="E11" t="s">
        <v>12</v>
      </c>
      <c r="F11" s="1">
        <v>310</v>
      </c>
      <c r="G11" s="1">
        <v>130</v>
      </c>
      <c r="H11" s="1"/>
      <c r="I11" s="4"/>
      <c r="J11" s="1">
        <v>310</v>
      </c>
      <c r="K11" s="1">
        <v>130</v>
      </c>
      <c r="L11" s="1"/>
      <c r="M11" s="4"/>
      <c r="N11" s="1">
        <v>310</v>
      </c>
      <c r="O11" s="1">
        <v>130</v>
      </c>
      <c r="P11" s="1"/>
      <c r="Q11" s="4"/>
      <c r="R11" s="1">
        <v>310</v>
      </c>
      <c r="S11" s="1">
        <v>130</v>
      </c>
      <c r="V11" s="1">
        <v>310</v>
      </c>
      <c r="W11" s="1">
        <v>130</v>
      </c>
    </row>
    <row r="12" spans="4:23" x14ac:dyDescent="0.35">
      <c r="E12" t="s">
        <v>5</v>
      </c>
      <c r="F12" s="1">
        <v>15000</v>
      </c>
      <c r="G12" s="1">
        <v>25000</v>
      </c>
      <c r="H12" s="1"/>
      <c r="I12" s="4"/>
      <c r="J12" s="1">
        <v>15000</v>
      </c>
      <c r="K12" s="1">
        <v>25000</v>
      </c>
      <c r="L12" s="1"/>
      <c r="M12" s="4"/>
      <c r="N12" s="1">
        <v>15000</v>
      </c>
      <c r="O12" s="1">
        <v>25000</v>
      </c>
      <c r="P12" s="1"/>
      <c r="Q12" s="4"/>
      <c r="R12" s="1">
        <v>15000</v>
      </c>
      <c r="S12" s="1">
        <v>25000</v>
      </c>
      <c r="V12" s="1">
        <v>15000</v>
      </c>
      <c r="W12" s="1">
        <v>25000</v>
      </c>
    </row>
    <row r="13" spans="4:23" x14ac:dyDescent="0.35">
      <c r="E13" t="s">
        <v>6</v>
      </c>
      <c r="F13" s="1">
        <v>2500</v>
      </c>
      <c r="G13" s="1">
        <v>2500</v>
      </c>
      <c r="H13" s="1"/>
      <c r="I13" s="4"/>
      <c r="J13" s="1">
        <v>2500</v>
      </c>
      <c r="K13" s="1">
        <v>2500</v>
      </c>
      <c r="L13" s="1"/>
      <c r="M13" s="4"/>
      <c r="N13" s="1">
        <v>2500</v>
      </c>
      <c r="O13" s="1">
        <v>2500</v>
      </c>
      <c r="P13" s="1"/>
      <c r="Q13" s="4"/>
      <c r="R13" s="1">
        <v>2500</v>
      </c>
      <c r="S13" s="1">
        <v>2500</v>
      </c>
      <c r="V13" s="1">
        <v>2500</v>
      </c>
      <c r="W13" s="1">
        <v>2500</v>
      </c>
    </row>
    <row r="14" spans="4:23" x14ac:dyDescent="0.35">
      <c r="E14" t="s">
        <v>15</v>
      </c>
      <c r="F14" s="1">
        <v>30000</v>
      </c>
      <c r="G14" s="1">
        <v>30000</v>
      </c>
      <c r="H14" s="1"/>
      <c r="I14" s="4"/>
      <c r="J14" s="1">
        <v>30000</v>
      </c>
      <c r="K14" s="1">
        <v>30000</v>
      </c>
      <c r="L14" s="1"/>
      <c r="M14" s="4"/>
      <c r="N14" s="1">
        <v>30000</v>
      </c>
      <c r="O14" s="1">
        <v>30000</v>
      </c>
      <c r="P14" s="1"/>
      <c r="Q14" s="4"/>
      <c r="R14" s="1">
        <v>30000</v>
      </c>
      <c r="S14" s="1">
        <v>30000</v>
      </c>
      <c r="V14" s="1">
        <v>30000</v>
      </c>
      <c r="W14" s="1">
        <v>30000</v>
      </c>
    </row>
    <row r="15" spans="4:23" x14ac:dyDescent="0.35">
      <c r="E15" t="s">
        <v>16</v>
      </c>
      <c r="F15" s="1">
        <v>2000</v>
      </c>
      <c r="G15" s="1">
        <v>2000</v>
      </c>
      <c r="H15" s="1"/>
      <c r="I15" s="4"/>
      <c r="J15" s="1">
        <v>2000</v>
      </c>
      <c r="K15" s="1">
        <v>2000</v>
      </c>
      <c r="L15" s="1"/>
      <c r="M15" s="4"/>
      <c r="N15" s="1">
        <v>2000</v>
      </c>
      <c r="O15" s="1">
        <v>2000</v>
      </c>
      <c r="P15" s="1"/>
      <c r="Q15" s="4"/>
      <c r="R15" s="1">
        <v>2000</v>
      </c>
      <c r="S15" s="1">
        <v>2000</v>
      </c>
      <c r="V15" s="1">
        <v>2000</v>
      </c>
      <c r="W15" s="1">
        <v>2000</v>
      </c>
    </row>
    <row r="16" spans="4:23" x14ac:dyDescent="0.35">
      <c r="F16" s="1"/>
      <c r="G16" s="1"/>
      <c r="H16" s="1"/>
      <c r="I16" s="4"/>
      <c r="J16" s="1"/>
      <c r="K16" s="1"/>
      <c r="L16" s="1"/>
      <c r="M16" s="4"/>
      <c r="N16" s="1"/>
      <c r="O16" s="1"/>
      <c r="P16" s="1"/>
      <c r="Q16" s="4"/>
      <c r="R16" s="1"/>
      <c r="S16" s="1"/>
      <c r="V16" s="1"/>
      <c r="W16" s="1"/>
    </row>
    <row r="17" spans="5:24" ht="15" thickBot="1" x14ac:dyDescent="0.4">
      <c r="E17" t="s">
        <v>7</v>
      </c>
      <c r="F17" s="1">
        <f>+F10/F8*F9*$E$4</f>
        <v>25840.517241379312</v>
      </c>
      <c r="G17" s="1">
        <f>+G10/G8*G9*$E$4</f>
        <v>14699.6996996997</v>
      </c>
      <c r="H17" s="1"/>
      <c r="I17" s="4"/>
      <c r="J17" s="1">
        <f>+J10/J8*J9*$E$4</f>
        <v>38760.775862068971</v>
      </c>
      <c r="K17" s="1">
        <f>+K10/K8*K9*$E$4</f>
        <v>22049.549549549552</v>
      </c>
      <c r="L17" s="1"/>
      <c r="M17" s="4"/>
      <c r="N17" s="1">
        <f>+N10/N8*N9*$E$4</f>
        <v>51681.034482758623</v>
      </c>
      <c r="O17" s="1">
        <f>+O10/O8*O9*$E$4</f>
        <v>29399.399399399401</v>
      </c>
      <c r="P17" s="1"/>
      <c r="Q17" s="4"/>
      <c r="R17" s="1">
        <f>+R10/R8*R9*$E$4</f>
        <v>64601.29310344829</v>
      </c>
      <c r="S17" s="1">
        <f>+S10/S8*S9*$E$4</f>
        <v>36749.249249249253</v>
      </c>
      <c r="V17" s="1">
        <f>+V10/V8*V9*$E$4</f>
        <v>77521.551724137942</v>
      </c>
      <c r="W17" s="1">
        <f>+W10/W8*W9*$E$4</f>
        <v>44099.099099099105</v>
      </c>
    </row>
    <row r="18" spans="5:24" x14ac:dyDescent="0.35">
      <c r="E18" t="s">
        <v>8</v>
      </c>
      <c r="F18" s="1">
        <f>+IF(F$10&lt;F$12,F$13*$E$4,F$10/F$12*F$13*$E$4)</f>
        <v>12500</v>
      </c>
      <c r="G18" s="1">
        <f>+IF(G$10&lt;G$12,G$13*$E$4,G$10/G$12*G$13*$E$4)</f>
        <v>12500</v>
      </c>
      <c r="H18" s="8" t="s">
        <v>18</v>
      </c>
      <c r="I18" s="4"/>
      <c r="J18" s="1">
        <f>+IF(J$10&lt;J$12,J$13*$E$4,J$10/J$12*J$13*$E$4)</f>
        <v>12500</v>
      </c>
      <c r="K18" s="1">
        <f>+IF(K$10&lt;K$12,K$13*$E$4,K$10/K$12*K$13*$E$4)</f>
        <v>12500</v>
      </c>
      <c r="L18" s="8" t="s">
        <v>18</v>
      </c>
      <c r="M18" s="4"/>
      <c r="N18" s="1">
        <f>+IF(N$10&lt;N$12,N$13*$E$4,N$10/N$12*N$13*$E$4)</f>
        <v>16666.666666666664</v>
      </c>
      <c r="O18" s="1">
        <f>+IF(O$10&lt;O$12,O$13*$E$4,O$10/O$12*O$13*$E$4)</f>
        <v>12500</v>
      </c>
      <c r="P18" s="8" t="s">
        <v>18</v>
      </c>
      <c r="Q18" s="4"/>
      <c r="R18" s="1">
        <f>+IF(R$10&lt;R$12,R$13*$E$4,R$10/R$12*R$13*$E$4)</f>
        <v>20833.333333333336</v>
      </c>
      <c r="S18" s="1">
        <f>+IF(S$10&lt;S$12,S$13*$E$4,S$10/S$12*S$13*$E$4)</f>
        <v>12500</v>
      </c>
      <c r="T18" s="8" t="s">
        <v>18</v>
      </c>
      <c r="V18" s="1">
        <f>+IF(V$10&lt;V$12,V$13*$E$4,V$10/V$12*V$13*$E$4)</f>
        <v>25000</v>
      </c>
      <c r="W18" s="1">
        <f>+IF(W$10&lt;W$12,W$13*$E$4,W$10/W$12*W$13*$E$4)</f>
        <v>15000</v>
      </c>
      <c r="X18" s="8" t="s">
        <v>18</v>
      </c>
    </row>
    <row r="19" spans="5:24" x14ac:dyDescent="0.35">
      <c r="E19" t="s">
        <v>9</v>
      </c>
      <c r="F19" s="5">
        <f>+F18+F17+F11*2*$E$4+((ROUNDUP(F10*$E$4/F14,0)-1)*F15)</f>
        <v>43440.517241379312</v>
      </c>
      <c r="G19" s="5">
        <f>+G18+G17+G11*2*$E$4+((ROUNDUP(G10*$E$4/G14,0)-1)*G15)</f>
        <v>30499.6996996997</v>
      </c>
      <c r="H19" s="9">
        <f>+G19-F19</f>
        <v>-12940.817541679611</v>
      </c>
      <c r="I19" s="4"/>
      <c r="J19" s="5">
        <f>+J18+J17+J11*2*$E$4+((ROUNDUP(J10*$E$4/J14,0)-1)*J15)</f>
        <v>58360.775862068971</v>
      </c>
      <c r="K19" s="5">
        <f>+K18+K17+K11*2*$E$4+((ROUNDUP(K10*$E$4/K14,0)-1)*K15)</f>
        <v>39849.549549549556</v>
      </c>
      <c r="L19" s="9">
        <f>+K19-J19</f>
        <v>-18511.226312519415</v>
      </c>
      <c r="M19" s="4"/>
      <c r="N19" s="5">
        <f>+N18+N17+N11*2*$E$4+((ROUNDUP(N10*$E$4/N14,0)-1)*N15)</f>
        <v>77447.701149425295</v>
      </c>
      <c r="O19" s="5">
        <f>+O18+O17+O11*2*$E$4+((ROUNDUP(O10*$E$4/O14,0)-1)*O15)</f>
        <v>49199.399399399401</v>
      </c>
      <c r="P19" s="9">
        <f>+O19-N19</f>
        <v>-28248.301750025894</v>
      </c>
      <c r="Q19" s="4"/>
      <c r="R19" s="5">
        <f>+R18+R17+R11*2*$E$4+((ROUNDUP(R10*$E$4/R14,0)-1)*R15)</f>
        <v>96534.626436781633</v>
      </c>
      <c r="S19" s="5">
        <f>+S18+S17+S11*2*$E$4+((ROUNDUP(S10*$E$4/S14,0)-1)*S15)</f>
        <v>58549.249249249253</v>
      </c>
      <c r="T19" s="9">
        <f>+S19-R19</f>
        <v>-37985.37718753238</v>
      </c>
      <c r="V19" s="5">
        <f>+V18+V17+V11*2*$E$4+((ROUNDUP(V10*$E$4/V14,0)-1)*V15)</f>
        <v>113621.55172413794</v>
      </c>
      <c r="W19" s="5">
        <f>+W18+W17+W11*2*$E$4+((ROUNDUP(W10*$E$4/W14,0)-1)*W15)</f>
        <v>68399.099099099112</v>
      </c>
      <c r="X19" s="9">
        <f>+W19-V19</f>
        <v>-45222.45262503883</v>
      </c>
    </row>
    <row r="20" spans="5:24" x14ac:dyDescent="0.35">
      <c r="E20" t="s">
        <v>11</v>
      </c>
      <c r="F20" s="1">
        <f>+F19/$E$4</f>
        <v>8688.1034482758623</v>
      </c>
      <c r="G20" s="1">
        <f>+G19/$E$4</f>
        <v>6099.9399399399399</v>
      </c>
      <c r="H20" s="9">
        <f>+G20-F20</f>
        <v>-2588.1635083359224</v>
      </c>
      <c r="I20" s="4"/>
      <c r="J20" s="1">
        <f>+J19/$E$4</f>
        <v>11672.155172413793</v>
      </c>
      <c r="K20" s="1">
        <f>+K19/$E$4</f>
        <v>7969.9099099099112</v>
      </c>
      <c r="L20" s="9">
        <f>+K20-J20</f>
        <v>-3702.2452625038823</v>
      </c>
      <c r="M20" s="4"/>
      <c r="N20" s="1">
        <f>+N19/$E$4</f>
        <v>15489.540229885059</v>
      </c>
      <c r="O20" s="1">
        <f>+O19/$E$4</f>
        <v>9839.8798798798798</v>
      </c>
      <c r="P20" s="9">
        <f>+O20-N20</f>
        <v>-5649.6603500051788</v>
      </c>
      <c r="Q20" s="4"/>
      <c r="R20" s="1">
        <f>+R19/$E$4</f>
        <v>19306.925287356327</v>
      </c>
      <c r="S20" s="1">
        <f>+S19/$E$4</f>
        <v>11709.84984984985</v>
      </c>
      <c r="T20" s="9">
        <f>+S20-R20</f>
        <v>-7597.0754375064771</v>
      </c>
      <c r="V20" s="1">
        <f>+V19/$E$4</f>
        <v>22724.310344827587</v>
      </c>
      <c r="W20" s="1">
        <f>+W19/$E$4</f>
        <v>13679.819819819822</v>
      </c>
      <c r="X20" s="9">
        <f>+W20-V20</f>
        <v>-9044.4905250077645</v>
      </c>
    </row>
    <row r="21" spans="5:24" x14ac:dyDescent="0.35">
      <c r="E21" t="s">
        <v>10</v>
      </c>
      <c r="F21" s="1">
        <f>+F20/12</f>
        <v>724.00862068965523</v>
      </c>
      <c r="G21" s="1">
        <f>+G20/12</f>
        <v>508.32832832832833</v>
      </c>
      <c r="H21" s="9">
        <f>+G21-F21</f>
        <v>-215.68029236132691</v>
      </c>
      <c r="I21" s="4"/>
      <c r="J21" s="1">
        <f>+J20/12</f>
        <v>972.67959770114942</v>
      </c>
      <c r="K21" s="1">
        <f>+K20/12</f>
        <v>664.15915915915923</v>
      </c>
      <c r="L21" s="9">
        <f>+K21-J21</f>
        <v>-308.52043854199019</v>
      </c>
      <c r="M21" s="4"/>
      <c r="N21" s="1">
        <f>+N20/12</f>
        <v>1290.7950191570883</v>
      </c>
      <c r="O21" s="1">
        <f>+O20/12</f>
        <v>819.98998998999002</v>
      </c>
      <c r="P21" s="9">
        <f>+O21-N21</f>
        <v>-470.80502916709827</v>
      </c>
      <c r="Q21" s="4"/>
      <c r="R21" s="1">
        <f>+R20/12</f>
        <v>1608.9104406130273</v>
      </c>
      <c r="S21" s="1">
        <f>+S20/12</f>
        <v>975.82082082082081</v>
      </c>
      <c r="T21" s="9">
        <f>+S21-R21</f>
        <v>-633.08961979220646</v>
      </c>
      <c r="V21" s="1">
        <f>+V20/12</f>
        <v>1893.6925287356323</v>
      </c>
      <c r="W21" s="1">
        <f>+W20/12</f>
        <v>1139.9849849849852</v>
      </c>
      <c r="X21" s="9">
        <f>+W21-V21</f>
        <v>-753.70754375064712</v>
      </c>
    </row>
    <row r="22" spans="5:24" ht="15" thickBot="1" x14ac:dyDescent="0.4">
      <c r="E22" t="s">
        <v>14</v>
      </c>
      <c r="F22" s="6">
        <f>+F20/F10</f>
        <v>0.86881034482758623</v>
      </c>
      <c r="G22" s="6">
        <f>+G20/G10</f>
        <v>0.60999399399399401</v>
      </c>
      <c r="H22" s="10">
        <f>+G22-F22</f>
        <v>-0.25881635083359222</v>
      </c>
      <c r="I22" s="4"/>
      <c r="J22" s="6">
        <f>+J20/J10</f>
        <v>0.77814367816091956</v>
      </c>
      <c r="K22" s="6">
        <f>+K20/K10</f>
        <v>0.53132732732732746</v>
      </c>
      <c r="L22" s="10">
        <f>+K22-J22</f>
        <v>-0.2468163508335921</v>
      </c>
      <c r="M22" s="4"/>
      <c r="N22" s="6">
        <f>+N20/N10</f>
        <v>0.77447701149425296</v>
      </c>
      <c r="O22" s="6">
        <f>+O20/O10</f>
        <v>0.49199399399399402</v>
      </c>
      <c r="P22" s="10">
        <f>+O22-N22</f>
        <v>-0.28248301750025895</v>
      </c>
      <c r="Q22" s="4"/>
      <c r="R22" s="6">
        <f>+R20/R10</f>
        <v>0.7722770114942531</v>
      </c>
      <c r="S22" s="6">
        <f>+S20/S10</f>
        <v>0.46839399399399401</v>
      </c>
      <c r="T22" s="10">
        <f>+S22-R22</f>
        <v>-0.30388301750025909</v>
      </c>
      <c r="V22" s="6">
        <f>+V20/V10</f>
        <v>0.75747701149425295</v>
      </c>
      <c r="W22" s="6">
        <f>+W20/W10</f>
        <v>0.4559939939939941</v>
      </c>
      <c r="X22" s="10">
        <f>+W22-V22</f>
        <v>-0.30148301750025885</v>
      </c>
    </row>
    <row r="23" spans="5:24" x14ac:dyDescent="0.35"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</sheetData>
  <mergeCells count="5">
    <mergeCell ref="F3:G3"/>
    <mergeCell ref="J3:K3"/>
    <mergeCell ref="N3:O3"/>
    <mergeCell ref="R3:S3"/>
    <mergeCell ref="V3: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308</vt:lpstr>
      <vt:lpstr>208</vt:lpstr>
    </vt:vector>
  </TitlesOfParts>
  <Company>Interdan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Arildslund</dc:creator>
  <cp:lastModifiedBy>Hanne Langsig Sørensen</cp:lastModifiedBy>
  <dcterms:created xsi:type="dcterms:W3CDTF">2017-09-04T13:17:34Z</dcterms:created>
  <dcterms:modified xsi:type="dcterms:W3CDTF">2017-09-07T10:19:35Z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